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9d40cdadb0461715/ANISH/V AIMS ADVISORS/1-Knowledge Base Data/Income Tax/Income Tax Calculator/"/>
    </mc:Choice>
  </mc:AlternateContent>
  <xr:revisionPtr revIDLastSave="42" documentId="8_{A666B7D1-C5FD-45D4-9D2B-91A7CD51A8F1}" xr6:coauthVersionLast="47" xr6:coauthVersionMax="47" xr10:uidLastSave="{339A85DB-7A53-4082-8115-79210BB517B7}"/>
  <bookViews>
    <workbookView xWindow="-108" yWindow="-108" windowWidth="23256" windowHeight="12456" xr2:uid="{00000000-000D-0000-FFFF-FFFF00000000}"/>
  </bookViews>
  <sheets>
    <sheet name="Income Tax Calc. F.Y 2024-25" sheetId="8" r:id="rId1"/>
  </sheets>
  <definedNames>
    <definedName name="_xlnm.Print_Area" localSheetId="0">'Income Tax Calc. F.Y 2024-25'!$B$1:$E$89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5" i="8" l="1"/>
  <c r="I86" i="8" s="1"/>
  <c r="I87" i="8" s="1"/>
  <c r="I27" i="8"/>
  <c r="I28" i="8" s="1"/>
  <c r="I29" i="8" s="1"/>
  <c r="D53" i="8"/>
  <c r="E53" i="8" s="1"/>
  <c r="E16" i="8"/>
  <c r="M19" i="8" s="1"/>
  <c r="D10" i="8"/>
  <c r="E29" i="8"/>
  <c r="D30" i="8" s="1"/>
  <c r="C34" i="8" s="1"/>
  <c r="EN5" i="8"/>
  <c r="EN16" i="8"/>
  <c r="D39" i="8"/>
  <c r="ER10" i="8"/>
  <c r="D73" i="8"/>
  <c r="D72" i="8"/>
  <c r="D41" i="8"/>
  <c r="E41" i="8"/>
  <c r="D67" i="8"/>
  <c r="D37" i="8"/>
  <c r="D76" i="8"/>
  <c r="E76" i="8" s="1"/>
  <c r="D69" i="8"/>
  <c r="D70" i="8"/>
  <c r="D38" i="8"/>
  <c r="D68" i="8"/>
  <c r="D75" i="8"/>
  <c r="D74" i="8"/>
  <c r="D71" i="8"/>
  <c r="E65" i="8"/>
  <c r="D49" i="8"/>
  <c r="D48" i="8"/>
  <c r="D50" i="8"/>
  <c r="E47" i="8"/>
  <c r="D36" i="8"/>
  <c r="E66" i="8" l="1"/>
  <c r="K19" i="8"/>
  <c r="J25" i="8"/>
  <c r="I19" i="8"/>
  <c r="J27" i="8"/>
  <c r="J28" i="8" s="1"/>
  <c r="J29" i="8" s="1"/>
  <c r="M25" i="8"/>
  <c r="GU189" i="8"/>
  <c r="GU192" i="8" s="1"/>
  <c r="L25" i="8"/>
  <c r="L19" i="8"/>
  <c r="K25" i="8"/>
  <c r="M27" i="8"/>
  <c r="M28" i="8" s="1"/>
  <c r="M29" i="8" s="1"/>
  <c r="K27" i="8"/>
  <c r="K28" i="8" s="1"/>
  <c r="K29" i="8" s="1"/>
  <c r="J19" i="8"/>
  <c r="L27" i="8"/>
  <c r="L28" i="8" s="1"/>
  <c r="L29" i="8" s="1"/>
  <c r="GU187" i="8"/>
  <c r="GU188" i="8"/>
  <c r="D35" i="8"/>
  <c r="D34" i="8"/>
  <c r="N19" i="8" l="1"/>
  <c r="K31" i="8"/>
  <c r="K32" i="8" s="1"/>
  <c r="L31" i="8"/>
  <c r="L32" i="8" s="1"/>
  <c r="M31" i="8"/>
  <c r="M32" i="8" s="1"/>
  <c r="D32" i="8"/>
  <c r="E31" i="8" s="1"/>
  <c r="E40" i="8" s="1"/>
  <c r="E51" i="8" s="1"/>
  <c r="E77" i="8" s="1"/>
  <c r="K85" i="8" s="1"/>
  <c r="K86" i="8" s="1"/>
  <c r="K87" i="8" s="1"/>
  <c r="E17" i="8"/>
  <c r="E18" i="8"/>
  <c r="I78" i="8" l="1"/>
  <c r="GU179" i="8"/>
  <c r="K78" i="8"/>
  <c r="K84" i="8"/>
  <c r="K88" i="8" s="1"/>
  <c r="K89" i="8" s="1"/>
  <c r="M85" i="8"/>
  <c r="M86" i="8" s="1"/>
  <c r="M87" i="8" s="1"/>
  <c r="J85" i="8"/>
  <c r="J86" i="8" s="1"/>
  <c r="J87" i="8" s="1"/>
  <c r="GU181" i="8"/>
  <c r="GU184" i="8" s="1"/>
  <c r="L84" i="8"/>
  <c r="J78" i="8"/>
  <c r="J84" i="8"/>
  <c r="M84" i="8"/>
  <c r="L85" i="8"/>
  <c r="L86" i="8" s="1"/>
  <c r="L87" i="8" s="1"/>
  <c r="GU180" i="8"/>
  <c r="E19" i="8"/>
  <c r="J31" i="8"/>
  <c r="J32" i="8" s="1"/>
  <c r="L88" i="8" l="1"/>
  <c r="L89" i="8" s="1"/>
  <c r="M88" i="8"/>
  <c r="M89" i="8" s="1"/>
  <c r="N78" i="8"/>
  <c r="E79" i="8" s="1"/>
  <c r="J88" i="8" s="1"/>
  <c r="J89" i="8" s="1"/>
  <c r="I25" i="8"/>
  <c r="E80" i="8" l="1"/>
  <c r="E81" i="8" s="1"/>
  <c r="I84" i="8" s="1"/>
  <c r="I31" i="8"/>
  <c r="I32" i="8" s="1"/>
  <c r="N32" i="8" s="1"/>
  <c r="E20" i="8" s="1"/>
  <c r="E21" i="8" l="1"/>
  <c r="E22" i="8" s="1"/>
  <c r="I88" i="8"/>
  <c r="I89" i="8" s="1"/>
  <c r="N89" i="8" s="1"/>
  <c r="E82" i="8" s="1"/>
  <c r="E83" i="8" l="1"/>
  <c r="E84" i="8" s="1"/>
  <c r="H6" i="8"/>
  <c r="E24" i="8"/>
  <c r="E25" i="8"/>
  <c r="E87" i="8" l="1"/>
  <c r="I6" i="8"/>
  <c r="E86" i="8"/>
  <c r="D89" i="8"/>
  <c r="H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Kutus</author>
  </authors>
  <commentList>
    <comment ref="D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Put only in </t>
        </r>
        <r>
          <rPr>
            <b/>
            <sz val="9"/>
            <color indexed="81"/>
            <rFont val="Arial Black"/>
            <family val="2"/>
          </rPr>
          <t>DD-MM-YYYY</t>
        </r>
        <r>
          <rPr>
            <sz val="9"/>
            <color indexed="81"/>
            <rFont val="Tahoma"/>
            <family val="2"/>
          </rPr>
          <t xml:space="preserve"> format</t>
        </r>
      </text>
    </comment>
    <comment ref="E15" authorId="0" shapeId="0" xr:uid="{00000000-0006-0000-0000-000002000000}">
      <text>
        <r>
          <rPr>
            <b/>
            <sz val="11"/>
            <color indexed="81"/>
            <rFont val="Arial Narrow"/>
            <family val="2"/>
          </rPr>
          <t>ArthikDisha: Max Deduction:-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Arial Narrow"/>
            <family val="2"/>
          </rPr>
          <t>1.Govt. Employee-14%(Basic+DA)
2.Others-10%</t>
        </r>
      </text>
    </comment>
    <comment ref="D34" authorId="0" shapeId="0" xr:uid="{00000000-0006-0000-0000-000003000000}">
      <text>
        <r>
          <rPr>
            <b/>
            <sz val="10"/>
            <color indexed="81"/>
            <rFont val="Lucida Sans"/>
            <family val="2"/>
          </rPr>
          <t>ArthikDisha:</t>
        </r>
        <r>
          <rPr>
            <sz val="10"/>
            <color indexed="81"/>
            <rFont val="Lucida Sans"/>
            <family val="2"/>
          </rPr>
          <t xml:space="preserve">
</t>
        </r>
        <r>
          <rPr>
            <b/>
            <sz val="10"/>
            <color indexed="81"/>
            <rFont val="Lucida Sans"/>
            <family val="2"/>
          </rPr>
          <t>For Metro 50% of Basic Salary. For Non-Metro 40%</t>
        </r>
      </text>
    </comment>
    <comment ref="D35" authorId="0" shapeId="0" xr:uid="{00000000-0006-0000-0000-000004000000}">
      <text>
        <r>
          <rPr>
            <b/>
            <sz val="9"/>
            <color indexed="81"/>
            <rFont val="Lucida Sans"/>
            <family val="2"/>
          </rPr>
          <t>ArthikDisha:</t>
        </r>
        <r>
          <rPr>
            <sz val="9"/>
            <color indexed="81"/>
            <rFont val="Lucida Sans"/>
            <family val="2"/>
          </rPr>
          <t xml:space="preserve">
</t>
        </r>
        <r>
          <rPr>
            <b/>
            <sz val="9"/>
            <color indexed="81"/>
            <rFont val="Lucida Sans"/>
            <family val="2"/>
          </rPr>
          <t xml:space="preserve">Rent paid over 10% of Basic Salary i.e.
Rent paid-10%(Basic+DA)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8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Maximum Deduction Rs.25,00,000 U/S 10(10AA), as per Budget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8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Maximum Deduction U/S 24(b) Rs.2,00,000/-. Only allowed for one house.</t>
        </r>
      </text>
    </comment>
    <comment ref="C67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Self,Spouse and Children max Rs.25000/-(including Rs.5000/- for preventive Health Checkup)</t>
        </r>
      </text>
    </comment>
    <comment ref="C68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For Senior Citizens max Rs.50000/-(including Rs.5000/- for preventive Health Checkup)</t>
        </r>
      </text>
    </comment>
    <comment ref="C70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For Severe disability more than 80% Rs. 125000/- and for others Rs.75000/-</t>
        </r>
      </text>
    </comment>
    <comment ref="C71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For senior citizen Rs.100000/- and for others Rs.40000/-.
</t>
        </r>
      </text>
    </comment>
    <comment ref="C74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ArthikDisha:</t>
        </r>
        <r>
          <rPr>
            <sz val="9"/>
            <color indexed="81"/>
            <rFont val="Tahoma"/>
            <family val="2"/>
          </rPr>
          <t xml:space="preserve">
For self severe disability Rs.125000/- and for others Rs.75000/-.</t>
        </r>
      </text>
    </comment>
    <comment ref="C76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ArthikDisha:
Max exemption 14% of Basic+DA for Govt. Employees. Others @10%</t>
        </r>
      </text>
    </comment>
  </commentList>
</comments>
</file>

<file path=xl/sharedStrings.xml><?xml version="1.0" encoding="utf-8"?>
<sst xmlns="http://schemas.openxmlformats.org/spreadsheetml/2006/main" count="127" uniqueCount="103">
  <si>
    <t>Metro</t>
  </si>
  <si>
    <t xml:space="preserve">PAN </t>
  </si>
  <si>
    <t>Name</t>
  </si>
  <si>
    <t>Date of Birth</t>
  </si>
  <si>
    <t>Age (Years)</t>
  </si>
  <si>
    <t>Gross Income from Salaries and Allowances</t>
  </si>
  <si>
    <t>Less: Exemptions U/S 10</t>
  </si>
  <si>
    <t>Non-Metro</t>
  </si>
  <si>
    <t xml:space="preserve">    a. Basic Salary (Basic+DA)</t>
  </si>
  <si>
    <t xml:space="preserve">    b. Rent Paid</t>
  </si>
  <si>
    <t xml:space="preserve">    c. H.R.A received</t>
  </si>
  <si>
    <t>(iv) Professional Tax</t>
  </si>
  <si>
    <t xml:space="preserve"> (i) H.R.A Exemption     (Least of the following three)</t>
  </si>
  <si>
    <t>Add: Income from Other Sources</t>
  </si>
  <si>
    <t>1. Interesr income from the following sources:</t>
  </si>
  <si>
    <t xml:space="preserve">     b. N.S.C( Accrued/Received)</t>
  </si>
  <si>
    <t xml:space="preserve">     a. Bank(Savings A/C / F.D/ Recurring)</t>
  </si>
  <si>
    <t xml:space="preserve">     c. Post Office MIS(POMIS)</t>
  </si>
  <si>
    <t>2. Any Other Income</t>
  </si>
  <si>
    <t>Income from House Properties</t>
  </si>
  <si>
    <t xml:space="preserve">  a.Interest paid on House Building Loan (U/S 24)</t>
  </si>
  <si>
    <t>Gross Total Income (G.T.I)</t>
  </si>
  <si>
    <t xml:space="preserve">  b.Additional Tax benefits for first time home buyers</t>
  </si>
  <si>
    <t>b. Public Provident Fund (PPF)</t>
  </si>
  <si>
    <t>c. N.S.C (Investment + accrued Interest before Maturity Year)</t>
  </si>
  <si>
    <t>d. Tax Saving Fixed Deposit (5 Years and above)</t>
  </si>
  <si>
    <t>e. E.L.S.S (Tax Saving Mutual Fund)</t>
  </si>
  <si>
    <t>i. Principal Repayment on House Building Loan</t>
  </si>
  <si>
    <t>l. Tuition fees for children(max 2 children)</t>
  </si>
  <si>
    <t xml:space="preserve">  c.Rent received from let out properties after Municipal Taxes</t>
  </si>
  <si>
    <t>a. EPF &amp; GPF Contribution</t>
  </si>
  <si>
    <t>f. Life Insurance Premiums paid</t>
  </si>
  <si>
    <t>j. Sukanya Samriddhi Yojana</t>
  </si>
  <si>
    <t>a. 80 D Medical Insurance premium (for Self )</t>
  </si>
  <si>
    <t>b. 80 D Medical Insurance premium (for Parents)</t>
  </si>
  <si>
    <t>c. 80 E Interest Paid on Education Loan</t>
  </si>
  <si>
    <t xml:space="preserve">d. 80 DD Medical Treatment for dependent handicapped </t>
  </si>
  <si>
    <t>f. 80G, 80GGA, 80GGC Donation to approved funds</t>
  </si>
  <si>
    <t>g. 80GG  Rent paid in case of no HRA received</t>
  </si>
  <si>
    <t>h. 80U For Physically Disabled person</t>
  </si>
  <si>
    <t>Net Tax Payable</t>
  </si>
  <si>
    <t>Advance Tax Paid</t>
  </si>
  <si>
    <t>Tax Liability</t>
  </si>
  <si>
    <t>Balance Tax to be Paid</t>
  </si>
  <si>
    <t>h. Pension Plan from Insurance Co./Mutual Funds (u/s 80CCC)</t>
  </si>
  <si>
    <t>Less: Employer Contribution to NPS U/S 80CCD(2)</t>
  </si>
  <si>
    <t>Add: Cess @ 4%</t>
  </si>
  <si>
    <t>Net Taxable Income after all deductions</t>
  </si>
  <si>
    <t>OLD</t>
  </si>
  <si>
    <t>NEW</t>
  </si>
  <si>
    <t>Tax to Gross Income Ratio</t>
  </si>
  <si>
    <t>e. 80DDB Expenditure on Medical Treatment for self/ dependent</t>
  </si>
  <si>
    <t>Income From Salaries(After Deduction U/S 10)</t>
  </si>
  <si>
    <t>k.Stamp Duty &amp; Registration Fees on House Buying</t>
  </si>
  <si>
    <t>Less: Deduction under chapter VI-A</t>
  </si>
  <si>
    <t>Fill only         Yellow Cells</t>
  </si>
  <si>
    <r>
      <t>i. 80TTA/B (</t>
    </r>
    <r>
      <rPr>
        <sz val="11"/>
        <color indexed="8"/>
        <rFont val="Rupee Foradian"/>
        <family val="2"/>
      </rPr>
      <t>`</t>
    </r>
    <r>
      <rPr>
        <sz val="11"/>
        <color rgb="FF000000"/>
        <rFont val="Arial"/>
        <family val="2"/>
      </rPr>
      <t xml:space="preserve">10,000 for others &amp; </t>
    </r>
    <r>
      <rPr>
        <sz val="11"/>
        <color indexed="8"/>
        <rFont val="Rupee Foradian"/>
        <family val="2"/>
      </rPr>
      <t>`</t>
    </r>
    <r>
      <rPr>
        <sz val="11"/>
        <color indexed="8"/>
        <rFont val="Arial"/>
        <family val="2"/>
      </rPr>
      <t xml:space="preserve"> 50,000 for Senior Citizens) </t>
    </r>
  </si>
  <si>
    <r>
      <t>(ii) Standard Deduction for Salaried &amp; Pensioners (</t>
    </r>
    <r>
      <rPr>
        <b/>
        <sz val="11"/>
        <color indexed="8"/>
        <rFont val="Rupee Foradian"/>
        <family val="2"/>
      </rPr>
      <t>`</t>
    </r>
    <r>
      <rPr>
        <b/>
        <sz val="11"/>
        <color indexed="8"/>
        <rFont val="Arial"/>
        <family val="2"/>
      </rPr>
      <t xml:space="preserve">50,000) </t>
    </r>
  </si>
  <si>
    <t>g. New Pension Scheme (NPS) (U/S 80CCC)</t>
  </si>
  <si>
    <r>
      <t xml:space="preserve">Tax Rebate of </t>
    </r>
    <r>
      <rPr>
        <sz val="11"/>
        <color indexed="8"/>
        <rFont val="Rupee Foradian"/>
        <family val="2"/>
      </rPr>
      <t>`</t>
    </r>
    <r>
      <rPr>
        <sz val="11"/>
        <color indexed="8"/>
        <rFont val="Arial"/>
        <family val="2"/>
      </rPr>
      <t>12,500 (For Income less than 5 Lakh)</t>
    </r>
  </si>
  <si>
    <t>Total</t>
  </si>
  <si>
    <r>
      <t xml:space="preserve">Less: Additional deduction for NPS U/S 80CCD(1B)-Max </t>
    </r>
    <r>
      <rPr>
        <b/>
        <sz val="12"/>
        <color indexed="8"/>
        <rFont val="Rupee Foradian"/>
        <family val="2"/>
      </rPr>
      <t>`</t>
    </r>
    <r>
      <rPr>
        <b/>
        <sz val="12"/>
        <color indexed="8"/>
        <rFont val="Arial Narrow"/>
        <family val="2"/>
      </rPr>
      <t>50000)</t>
    </r>
  </si>
  <si>
    <r>
      <t xml:space="preserve">Less: Deduction U/S 80C(Max eligible amount </t>
    </r>
    <r>
      <rPr>
        <b/>
        <sz val="12"/>
        <color indexed="8"/>
        <rFont val="Rupee Foradian"/>
        <family val="2"/>
      </rPr>
      <t>`</t>
    </r>
    <r>
      <rPr>
        <b/>
        <sz val="12"/>
        <color indexed="8"/>
        <rFont val="Arial"/>
        <family val="2"/>
      </rPr>
      <t>150000/-)</t>
    </r>
  </si>
  <si>
    <t>(iii) Retirement Leave Encashment U/S 10(10AA)</t>
  </si>
  <si>
    <r>
      <t xml:space="preserve">Tax Rebate of  </t>
    </r>
    <r>
      <rPr>
        <b/>
        <sz val="12"/>
        <color indexed="8"/>
        <rFont val="Rupee Foradian"/>
        <family val="2"/>
      </rPr>
      <t>`</t>
    </r>
    <r>
      <rPr>
        <b/>
        <sz val="12"/>
        <color indexed="8"/>
        <rFont val="Lucida Bright"/>
        <family val="1"/>
      </rPr>
      <t>25,000 (For Income up to Rs. 7 Lakh)</t>
    </r>
  </si>
  <si>
    <t>Total Tax</t>
  </si>
  <si>
    <t>Total Tax Liability</t>
  </si>
  <si>
    <t>You Should Choose</t>
  </si>
  <si>
    <t xml:space="preserve">  Resident of   (Select from Dropdown)---------------------------&gt;</t>
  </si>
  <si>
    <t>Net Taxable Income after Deductions</t>
  </si>
  <si>
    <t>Less: Employer's Contribution to NPS U/S 80CCD(2)</t>
  </si>
  <si>
    <t>Income Tax Calculator</t>
  </si>
  <si>
    <r>
      <t xml:space="preserve">Less: Standard Deduction (Max Limit </t>
    </r>
    <r>
      <rPr>
        <b/>
        <sz val="12"/>
        <color indexed="8"/>
        <rFont val="Rupee Foradian"/>
        <family val="2"/>
      </rPr>
      <t>`</t>
    </r>
    <r>
      <rPr>
        <b/>
        <sz val="12"/>
        <color indexed="8"/>
        <rFont val="Lucida Bright"/>
        <family val="1"/>
      </rPr>
      <t xml:space="preserve">50,000) </t>
    </r>
  </si>
  <si>
    <t>Total Taxable Income &gt; 15 L</t>
  </si>
  <si>
    <t>Total Taxable Income 12-15 L</t>
  </si>
  <si>
    <t>Total Taxable Income 9-12 L</t>
  </si>
  <si>
    <t>Total Taxable Income 6-9 L</t>
  </si>
  <si>
    <t>Total Taxable Income 3-6 L</t>
  </si>
  <si>
    <t>New Tax Regime-Default</t>
  </si>
  <si>
    <t>Tax Due</t>
  </si>
  <si>
    <t>Surcharge</t>
  </si>
  <si>
    <t>Total Taxable Income 50-1 Cr</t>
  </si>
  <si>
    <t>Total Taxable Income 1Cr -2 Cr</t>
  </si>
  <si>
    <t>Total Taxable Income &lt; 50 L</t>
  </si>
  <si>
    <t>Total Taxable Income 2-5 Cr</t>
  </si>
  <si>
    <t>Total Taxable Income above 5Cr</t>
  </si>
  <si>
    <t>Marginal Releif</t>
  </si>
  <si>
    <t>Net Surcharge</t>
  </si>
  <si>
    <t>Total Taxable Income &gt; 10 L</t>
  </si>
  <si>
    <t>Total Taxable Income 5-10 L</t>
  </si>
  <si>
    <t>Total Taxable Income 2.5-5L</t>
  </si>
  <si>
    <t>Net Tax Liability</t>
  </si>
  <si>
    <t>Tax Calculation (Old)</t>
  </si>
  <si>
    <t>Tax on Base</t>
  </si>
  <si>
    <t>www.vaimsadvisors.com</t>
  </si>
  <si>
    <t>Income Tax Calculator F.Y 2024-25 &amp; A.Y 2025-26</t>
  </si>
  <si>
    <t>(New Tax Regime-Default)</t>
  </si>
  <si>
    <t>(Old Tax Regime)</t>
  </si>
  <si>
    <t>New Regime</t>
  </si>
  <si>
    <t>Old Regime</t>
  </si>
  <si>
    <t xml:space="preserve">Should Opt </t>
  </si>
  <si>
    <t>504, 5th Floor, Express Tower, Commercial Complex, Azadpur, Delhi - 110033</t>
  </si>
  <si>
    <t>Basic + DA (Included in above Salary for calculation of HRA)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</si>
</sst>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 * #,##0_ ;_ * \-#,##0_ ;_ * &quot;-&quot;??_ ;_ @_ "/>
    <numFmt numFmtId="165" formatCode="#,##0\ ;&quot; (&quot;#,##0\);&quot; -&quot;#\ ;@\ "/>
    <numFmt numFmtId="166" formatCode="_(* #,##0_);_(* \(#,##0\);_(* &quot;-&quot;??_);_(@_)"/>
  </numFmts>
  <fonts count="98">
    <font>
      <sz val="11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Arial Black"/>
      <family val="2"/>
    </font>
    <font>
      <b/>
      <sz val="9"/>
      <color indexed="81"/>
      <name val="Lucida Sans"/>
      <family val="2"/>
    </font>
    <font>
      <sz val="9"/>
      <color indexed="81"/>
      <name val="Lucida Sans"/>
      <family val="2"/>
    </font>
    <font>
      <b/>
      <sz val="10"/>
      <color indexed="81"/>
      <name val="Lucida Sans"/>
      <family val="2"/>
    </font>
    <font>
      <sz val="10"/>
      <color indexed="81"/>
      <name val="Lucida Sans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Rupee Foradian"/>
      <family val="2"/>
    </font>
    <font>
      <b/>
      <sz val="11"/>
      <color indexed="8"/>
      <name val="Rupee Foradian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Rupee Foradian"/>
      <family val="2"/>
    </font>
    <font>
      <b/>
      <sz val="12"/>
      <color indexed="8"/>
      <name val="Arial Narrow"/>
      <family val="2"/>
    </font>
    <font>
      <b/>
      <sz val="12"/>
      <color indexed="8"/>
      <name val="Lucida Bright"/>
      <family val="1"/>
    </font>
    <font>
      <b/>
      <sz val="11"/>
      <color indexed="81"/>
      <name val="Arial Narrow"/>
      <family val="2"/>
    </font>
    <font>
      <b/>
      <sz val="10"/>
      <color indexed="81"/>
      <name val="Tahoma"/>
      <family val="2"/>
    </font>
    <font>
      <b/>
      <sz val="11"/>
      <color indexed="81"/>
      <name val="Tahoma"/>
      <family val="2"/>
    </font>
    <font>
      <sz val="12"/>
      <name val="Britannic Bold"/>
      <family val="2"/>
    </font>
    <font>
      <sz val="11"/>
      <name val="Lucida Sans"/>
      <family val="2"/>
    </font>
    <font>
      <sz val="12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8"/>
      <name val="Britannic Bold"/>
      <family val="2"/>
    </font>
    <font>
      <u/>
      <sz val="8"/>
      <name val="Britannic Bold"/>
      <family val="2"/>
    </font>
    <font>
      <b/>
      <sz val="12"/>
      <name val="Arial"/>
      <family val="2"/>
    </font>
    <font>
      <b/>
      <sz val="14"/>
      <name val="Lucida Bright"/>
      <family val="1"/>
    </font>
    <font>
      <b/>
      <sz val="11"/>
      <name val="Lucida Bright"/>
      <family val="1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sz val="11"/>
      <color rgb="FF000000"/>
      <name val="Arial"/>
      <family val="2"/>
    </font>
    <font>
      <sz val="11"/>
      <color theme="0"/>
      <name val="Arial"/>
      <family val="2"/>
    </font>
    <font>
      <b/>
      <sz val="10"/>
      <color theme="1"/>
      <name val="Lucida Bright"/>
      <family val="1"/>
    </font>
    <font>
      <sz val="11"/>
      <color theme="1"/>
      <name val="Lucida Bright"/>
      <family val="1"/>
    </font>
    <font>
      <sz val="11"/>
      <color rgb="FF000000"/>
      <name val="Lucida Sans"/>
      <family val="2"/>
    </font>
    <font>
      <sz val="8"/>
      <color rgb="FF000000"/>
      <name val="Lucida Sans"/>
      <family val="2"/>
    </font>
    <font>
      <sz val="11"/>
      <color theme="0"/>
      <name val="Lucida Sans"/>
      <family val="2"/>
    </font>
    <font>
      <sz val="11"/>
      <color theme="1"/>
      <name val="Lucida Sans"/>
      <family val="2"/>
    </font>
    <font>
      <sz val="11"/>
      <color theme="0"/>
      <name val="Inherit"/>
    </font>
    <font>
      <sz val="12"/>
      <color theme="0"/>
      <name val="Britannic Bold"/>
      <family val="2"/>
    </font>
    <font>
      <sz val="8"/>
      <color theme="0"/>
      <name val="Britannic Bold"/>
      <family val="2"/>
    </font>
    <font>
      <b/>
      <sz val="8"/>
      <color rgb="FF000000"/>
      <name val="Lucida Sans"/>
      <family val="2"/>
    </font>
    <font>
      <b/>
      <sz val="8"/>
      <color theme="1"/>
      <name val="Calibri"/>
      <family val="2"/>
      <scheme val="minor"/>
    </font>
    <font>
      <b/>
      <u/>
      <sz val="8"/>
      <color rgb="FF000000"/>
      <name val="Lucida Sans"/>
      <family val="2"/>
    </font>
    <font>
      <b/>
      <sz val="14"/>
      <color theme="0"/>
      <name val="Arial Narrow"/>
      <family val="2"/>
    </font>
    <font>
      <sz val="14"/>
      <color theme="0"/>
      <name val="Arial"/>
      <family val="2"/>
    </font>
    <font>
      <b/>
      <sz val="14"/>
      <color rgb="FF0070C0"/>
      <name val="Lucida Bright"/>
      <family val="1"/>
    </font>
    <font>
      <b/>
      <sz val="8"/>
      <color rgb="FF0070C0"/>
      <name val="Lucida Bright"/>
      <family val="1"/>
    </font>
    <font>
      <sz val="11"/>
      <color rgb="FF000000"/>
      <name val="Rupee Foradian"/>
      <family val="2"/>
    </font>
    <font>
      <sz val="14"/>
      <color theme="0"/>
      <name val="Britannic Bold"/>
      <family val="2"/>
    </font>
    <font>
      <sz val="11"/>
      <color theme="0"/>
      <name val="Calibri"/>
      <family val="2"/>
    </font>
    <font>
      <b/>
      <sz val="14"/>
      <color theme="0"/>
      <name val="Arial Rounded MT Bold"/>
      <family val="2"/>
    </font>
    <font>
      <b/>
      <sz val="11"/>
      <color theme="0"/>
      <name val="Arial Rounded MT Bold"/>
      <family val="2"/>
    </font>
    <font>
      <b/>
      <sz val="12"/>
      <color theme="0"/>
      <name val="Arial"/>
      <family val="2"/>
    </font>
    <font>
      <b/>
      <sz val="11"/>
      <color rgb="FF000000"/>
      <name val="Lucida Bright"/>
      <family val="1"/>
    </font>
    <font>
      <b/>
      <sz val="12"/>
      <color rgb="FF000000"/>
      <name val="Lucida Sans"/>
      <family val="2"/>
    </font>
    <font>
      <b/>
      <u/>
      <sz val="12"/>
      <color rgb="FF000000"/>
      <name val="Lucida Sans"/>
      <family val="2"/>
    </font>
    <font>
      <b/>
      <sz val="13"/>
      <color theme="0"/>
      <name val="Arial Rounded MT Bold"/>
      <family val="2"/>
    </font>
    <font>
      <b/>
      <sz val="13"/>
      <color rgb="FF0070C0"/>
      <name val="Arial Rounded MT Bold"/>
      <family val="2"/>
    </font>
    <font>
      <b/>
      <sz val="12"/>
      <color rgb="FF000000"/>
      <name val="Arial"/>
      <family val="2"/>
    </font>
    <font>
      <b/>
      <sz val="14"/>
      <color rgb="FF0070C0"/>
      <name val="Arial Rounded MT Bold"/>
      <family val="2"/>
    </font>
    <font>
      <b/>
      <sz val="12"/>
      <color theme="1"/>
      <name val="Arial"/>
      <family val="2"/>
    </font>
    <font>
      <sz val="11"/>
      <color rgb="FF000000"/>
      <name val="Arial Narrow"/>
      <family val="2"/>
    </font>
    <font>
      <b/>
      <sz val="12"/>
      <color theme="1"/>
      <name val="Arial Narrow"/>
      <family val="2"/>
    </font>
    <font>
      <sz val="12"/>
      <color rgb="FF000000"/>
      <name val="Lucida Sans"/>
      <family val="2"/>
    </font>
    <font>
      <b/>
      <sz val="12"/>
      <color rgb="FF7030A0"/>
      <name val="Lucida Sans"/>
      <family val="2"/>
    </font>
    <font>
      <b/>
      <sz val="12"/>
      <color rgb="FFC00000"/>
      <name val="Lucida Sans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sz val="24"/>
      <color rgb="FFC00000"/>
      <name val="Arial Black"/>
      <family val="2"/>
    </font>
    <font>
      <b/>
      <sz val="32"/>
      <color theme="8" tint="-0.249977111117893"/>
      <name val="Arial Black"/>
      <family val="2"/>
    </font>
    <font>
      <b/>
      <sz val="10"/>
      <color theme="8"/>
      <name val="Arial Black"/>
      <family val="2"/>
    </font>
    <font>
      <b/>
      <sz val="14"/>
      <color rgb="FF002060"/>
      <name val="Tahoma"/>
      <family val="2"/>
    </font>
    <font>
      <b/>
      <sz val="20"/>
      <color theme="0"/>
      <name val="Bahnschrift Condensed"/>
      <family val="2"/>
    </font>
    <font>
      <b/>
      <sz val="14"/>
      <color rgb="FF000000"/>
      <name val="Arial"/>
      <family val="2"/>
    </font>
    <font>
      <b/>
      <sz val="12"/>
      <color rgb="FF000000"/>
      <name val="Lucida Bright"/>
      <family val="1"/>
    </font>
    <font>
      <b/>
      <sz val="20"/>
      <color theme="1"/>
      <name val="Bahnschrift Condensed"/>
      <family val="2"/>
    </font>
    <font>
      <b/>
      <sz val="12"/>
      <color theme="8" tint="-0.249977111117893"/>
      <name val="Lucida Sans"/>
      <family val="2"/>
    </font>
    <font>
      <b/>
      <sz val="10"/>
      <color theme="8"/>
      <name val="Lucida Sans"/>
      <family val="2"/>
    </font>
    <font>
      <b/>
      <u/>
      <sz val="12"/>
      <color theme="0"/>
      <name val="Lucida Sans"/>
      <family val="2"/>
    </font>
    <font>
      <b/>
      <sz val="14"/>
      <color theme="0"/>
      <name val="Lucida Bright"/>
      <family val="1"/>
    </font>
    <font>
      <b/>
      <sz val="16"/>
      <color theme="1"/>
      <name val="Arial Rounded MT Bold"/>
      <family val="2"/>
    </font>
    <font>
      <b/>
      <sz val="16"/>
      <color theme="0"/>
      <name val="Lucida Bright"/>
      <family val="1"/>
    </font>
    <font>
      <b/>
      <sz val="12"/>
      <color theme="0"/>
      <name val="Arial Rounded MT Bold"/>
      <family val="2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n">
        <color theme="0"/>
      </left>
      <right style="thick">
        <color indexed="64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 style="thick">
        <color indexed="64"/>
      </right>
      <top style="thin">
        <color theme="0"/>
      </top>
      <bottom style="double">
        <color theme="0"/>
      </bottom>
      <diagonal/>
    </border>
    <border>
      <left style="thin">
        <color theme="0"/>
      </left>
      <right style="thick">
        <color indexed="64"/>
      </right>
      <top/>
      <bottom style="double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 style="thick">
        <color indexed="64"/>
      </right>
      <top/>
      <bottom/>
      <diagonal/>
    </border>
    <border>
      <left/>
      <right style="thick">
        <color indexed="64"/>
      </right>
      <top style="double">
        <color theme="0"/>
      </top>
      <bottom/>
      <diagonal/>
    </border>
    <border>
      <left style="thick">
        <color indexed="64"/>
      </left>
      <right/>
      <top style="medium">
        <color theme="1"/>
      </top>
      <bottom style="thick">
        <color indexed="64"/>
      </bottom>
      <diagonal/>
    </border>
    <border>
      <left/>
      <right/>
      <top style="medium">
        <color theme="1"/>
      </top>
      <bottom style="thick">
        <color indexed="64"/>
      </bottom>
      <diagonal/>
    </border>
    <border>
      <left/>
      <right style="thick">
        <color indexed="64"/>
      </right>
      <top style="medium">
        <color theme="1"/>
      </top>
      <bottom style="thick">
        <color indexed="64"/>
      </bottom>
      <diagonal/>
    </border>
    <border>
      <left/>
      <right style="thick">
        <color indexed="64"/>
      </right>
      <top style="thin">
        <color theme="0"/>
      </top>
      <bottom style="thin">
        <color theme="0"/>
      </bottom>
      <diagonal/>
    </border>
    <border>
      <left/>
      <right style="thick">
        <color indexed="64"/>
      </right>
      <top style="thin">
        <color theme="0"/>
      </top>
      <bottom style="medium">
        <color theme="1"/>
      </bottom>
      <diagonal/>
    </border>
    <border>
      <left style="thick">
        <color indexed="64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indexed="64"/>
      </right>
      <top style="thick">
        <color theme="0"/>
      </top>
      <bottom style="thick">
        <color theme="0"/>
      </bottom>
      <diagonal/>
    </border>
  </borders>
  <cellStyleXfs count="20">
    <xf numFmtId="0" fontId="0" fillId="0" borderId="0"/>
    <xf numFmtId="0" fontId="32" fillId="0" borderId="0"/>
    <xf numFmtId="0" fontId="33" fillId="2" borderId="0"/>
    <xf numFmtId="0" fontId="33" fillId="3" borderId="0"/>
    <xf numFmtId="0" fontId="32" fillId="4" borderId="0"/>
    <xf numFmtId="0" fontId="34" fillId="5" borderId="0"/>
    <xf numFmtId="43" fontId="31" fillId="0" borderId="0" applyFont="0" applyFill="0" applyBorder="0" applyAlignment="0" applyProtection="0"/>
    <xf numFmtId="0" fontId="35" fillId="6" borderId="0"/>
    <xf numFmtId="0" fontId="36" fillId="0" borderId="0"/>
    <xf numFmtId="0" fontId="37" fillId="7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8" borderId="0"/>
    <xf numFmtId="0" fontId="43" fillId="8" borderId="31"/>
    <xf numFmtId="9" fontId="31" fillId="0" borderId="0" applyFont="0" applyFill="0" applyBorder="0" applyAlignment="0" applyProtection="0"/>
    <xf numFmtId="0" fontId="30" fillId="0" borderId="0"/>
    <xf numFmtId="0" fontId="30" fillId="0" borderId="0"/>
    <xf numFmtId="0" fontId="34" fillId="0" borderId="0"/>
  </cellStyleXfs>
  <cellXfs count="201">
    <xf numFmtId="0" fontId="0" fillId="0" borderId="0" xfId="0"/>
    <xf numFmtId="0" fontId="44" fillId="9" borderId="1" xfId="0" applyFont="1" applyFill="1" applyBorder="1" applyAlignment="1" applyProtection="1">
      <alignment horizontal="center"/>
      <protection hidden="1"/>
    </xf>
    <xf numFmtId="0" fontId="45" fillId="10" borderId="0" xfId="0" applyFont="1" applyFill="1" applyProtection="1">
      <protection hidden="1"/>
    </xf>
    <xf numFmtId="0" fontId="46" fillId="10" borderId="0" xfId="0" applyFont="1" applyFill="1" applyAlignment="1" applyProtection="1">
      <alignment vertical="center"/>
      <protection hidden="1"/>
    </xf>
    <xf numFmtId="0" fontId="46" fillId="10" borderId="0" xfId="0" applyFont="1" applyFill="1" applyAlignment="1" applyProtection="1">
      <alignment horizontal="center" vertical="center"/>
      <protection hidden="1"/>
    </xf>
    <xf numFmtId="43" fontId="46" fillId="10" borderId="0" xfId="0" applyNumberFormat="1" applyFont="1" applyFill="1" applyAlignment="1" applyProtection="1">
      <alignment horizontal="center" vertical="center"/>
      <protection hidden="1"/>
    </xf>
    <xf numFmtId="165" fontId="47" fillId="10" borderId="0" xfId="0" applyNumberFormat="1" applyFont="1" applyFill="1" applyAlignment="1" applyProtection="1">
      <alignment horizontal="center" vertical="center"/>
      <protection hidden="1"/>
    </xf>
    <xf numFmtId="1" fontId="47" fillId="10" borderId="0" xfId="0" applyNumberFormat="1" applyFont="1" applyFill="1" applyAlignment="1" applyProtection="1">
      <alignment horizontal="center" vertical="center"/>
      <protection hidden="1"/>
    </xf>
    <xf numFmtId="9" fontId="47" fillId="10" borderId="0" xfId="0" applyNumberFormat="1" applyFont="1" applyFill="1" applyAlignment="1" applyProtection="1">
      <alignment horizontal="center" vertical="center"/>
      <protection hidden="1"/>
    </xf>
    <xf numFmtId="165" fontId="46" fillId="10" borderId="0" xfId="0" applyNumberFormat="1" applyFont="1" applyFill="1" applyAlignment="1" applyProtection="1">
      <alignment horizontal="center" vertical="center"/>
      <protection hidden="1"/>
    </xf>
    <xf numFmtId="0" fontId="47" fillId="10" borderId="0" xfId="0" applyFont="1" applyFill="1" applyAlignment="1" applyProtection="1">
      <alignment vertical="center"/>
      <protection hidden="1"/>
    </xf>
    <xf numFmtId="0" fontId="47" fillId="10" borderId="0" xfId="0" applyFont="1" applyFill="1" applyAlignment="1" applyProtection="1">
      <alignment horizontal="center" vertical="center"/>
      <protection hidden="1"/>
    </xf>
    <xf numFmtId="3" fontId="47" fillId="10" borderId="0" xfId="0" applyNumberFormat="1" applyFont="1" applyFill="1" applyAlignment="1" applyProtection="1">
      <alignment horizontal="center" vertical="center"/>
      <protection hidden="1"/>
    </xf>
    <xf numFmtId="43" fontId="47" fillId="10" borderId="0" xfId="0" applyNumberFormat="1" applyFont="1" applyFill="1" applyAlignment="1" applyProtection="1">
      <alignment vertical="center"/>
      <protection hidden="1"/>
    </xf>
    <xf numFmtId="166" fontId="47" fillId="10" borderId="0" xfId="6" applyNumberFormat="1" applyFont="1" applyFill="1" applyAlignment="1" applyProtection="1">
      <alignment vertical="center"/>
      <protection hidden="1"/>
    </xf>
    <xf numFmtId="9" fontId="47" fillId="10" borderId="0" xfId="0" applyNumberFormat="1" applyFont="1" applyFill="1" applyAlignment="1" applyProtection="1">
      <alignment vertical="center"/>
      <protection hidden="1"/>
    </xf>
    <xf numFmtId="49" fontId="46" fillId="10" borderId="0" xfId="0" applyNumberFormat="1" applyFont="1" applyFill="1" applyAlignment="1" applyProtection="1">
      <alignment vertical="center"/>
      <protection hidden="1"/>
    </xf>
    <xf numFmtId="165" fontId="47" fillId="10" borderId="0" xfId="0" applyNumberFormat="1" applyFont="1" applyFill="1" applyAlignment="1" applyProtection="1">
      <alignment vertical="center"/>
      <protection hidden="1"/>
    </xf>
    <xf numFmtId="43" fontId="23" fillId="11" borderId="2" xfId="6" applyFont="1" applyFill="1" applyBorder="1" applyProtection="1">
      <protection locked="0" hidden="1"/>
    </xf>
    <xf numFmtId="43" fontId="12" fillId="11" borderId="32" xfId="6" applyFont="1" applyFill="1" applyBorder="1" applyProtection="1">
      <protection locked="0" hidden="1"/>
    </xf>
    <xf numFmtId="43" fontId="23" fillId="11" borderId="32" xfId="6" applyFont="1" applyFill="1" applyBorder="1" applyProtection="1">
      <protection locked="0" hidden="1"/>
    </xf>
    <xf numFmtId="43" fontId="23" fillId="11" borderId="33" xfId="6" applyFont="1" applyFill="1" applyBorder="1" applyProtection="1">
      <protection locked="0" hidden="1"/>
    </xf>
    <xf numFmtId="43" fontId="23" fillId="11" borderId="34" xfId="6" applyFont="1" applyFill="1" applyBorder="1" applyProtection="1">
      <protection locked="0" hidden="1"/>
    </xf>
    <xf numFmtId="0" fontId="45" fillId="12" borderId="0" xfId="0" applyFont="1" applyFill="1" applyProtection="1">
      <protection hidden="1"/>
    </xf>
    <xf numFmtId="0" fontId="48" fillId="0" borderId="0" xfId="0" applyFont="1" applyProtection="1">
      <protection hidden="1"/>
    </xf>
    <xf numFmtId="0" fontId="0" fillId="0" borderId="0" xfId="0" applyProtection="1">
      <protection hidden="1"/>
    </xf>
    <xf numFmtId="0" fontId="48" fillId="10" borderId="0" xfId="0" applyFont="1" applyFill="1" applyProtection="1">
      <protection hidden="1"/>
    </xf>
    <xf numFmtId="0" fontId="49" fillId="10" borderId="0" xfId="0" applyFont="1" applyFill="1" applyProtection="1">
      <protection hidden="1"/>
    </xf>
    <xf numFmtId="0" fontId="50" fillId="10" borderId="0" xfId="0" applyFont="1" applyFill="1" applyProtection="1">
      <protection hidden="1"/>
    </xf>
    <xf numFmtId="0" fontId="51" fillId="10" borderId="0" xfId="0" applyFont="1" applyFill="1" applyProtection="1">
      <protection hidden="1"/>
    </xf>
    <xf numFmtId="0" fontId="52" fillId="10" borderId="0" xfId="0" applyFont="1" applyFill="1" applyAlignment="1" applyProtection="1">
      <alignment horizontal="left" vertical="center" readingOrder="1"/>
      <protection hidden="1"/>
    </xf>
    <xf numFmtId="0" fontId="47" fillId="10" borderId="0" xfId="0" applyFont="1" applyFill="1" applyProtection="1">
      <protection hidden="1"/>
    </xf>
    <xf numFmtId="0" fontId="41" fillId="10" borderId="0" xfId="13" applyFill="1" applyProtection="1">
      <protection hidden="1"/>
    </xf>
    <xf numFmtId="14" fontId="50" fillId="10" borderId="0" xfId="0" applyNumberFormat="1" applyFont="1" applyFill="1" applyProtection="1">
      <protection hidden="1"/>
    </xf>
    <xf numFmtId="0" fontId="21" fillId="10" borderId="0" xfId="0" applyFont="1" applyFill="1" applyProtection="1">
      <protection hidden="1"/>
    </xf>
    <xf numFmtId="0" fontId="53" fillId="10" borderId="0" xfId="0" applyFont="1" applyFill="1" applyAlignment="1" applyProtection="1">
      <alignment wrapText="1"/>
      <protection hidden="1"/>
    </xf>
    <xf numFmtId="0" fontId="54" fillId="10" borderId="0" xfId="0" applyFont="1" applyFill="1" applyAlignment="1" applyProtection="1">
      <alignment wrapText="1"/>
      <protection hidden="1"/>
    </xf>
    <xf numFmtId="0" fontId="20" fillId="10" borderId="0" xfId="0" applyFont="1" applyFill="1" applyAlignment="1" applyProtection="1">
      <alignment wrapText="1"/>
      <protection hidden="1"/>
    </xf>
    <xf numFmtId="43" fontId="21" fillId="10" borderId="0" xfId="0" applyNumberFormat="1" applyFont="1" applyFill="1" applyProtection="1">
      <protection hidden="1"/>
    </xf>
    <xf numFmtId="0" fontId="55" fillId="10" borderId="0" xfId="0" applyFont="1" applyFill="1" applyProtection="1">
      <protection hidden="1"/>
    </xf>
    <xf numFmtId="164" fontId="50" fillId="10" borderId="0" xfId="0" applyNumberFormat="1" applyFont="1" applyFill="1" applyProtection="1">
      <protection hidden="1"/>
    </xf>
    <xf numFmtId="0" fontId="56" fillId="10" borderId="3" xfId="0" applyFont="1" applyFill="1" applyBorder="1" applyAlignment="1" applyProtection="1">
      <alignment horizontal="center" wrapText="1"/>
      <protection hidden="1"/>
    </xf>
    <xf numFmtId="164" fontId="25" fillId="10" borderId="0" xfId="6" applyNumberFormat="1" applyFont="1" applyFill="1" applyAlignment="1" applyProtection="1">
      <alignment wrapText="1"/>
      <protection hidden="1"/>
    </xf>
    <xf numFmtId="0" fontId="57" fillId="10" borderId="0" xfId="0" applyFont="1" applyFill="1" applyProtection="1">
      <protection hidden="1"/>
    </xf>
    <xf numFmtId="164" fontId="21" fillId="10" borderId="0" xfId="0" applyNumberFormat="1" applyFont="1" applyFill="1" applyProtection="1">
      <protection hidden="1"/>
    </xf>
    <xf numFmtId="0" fontId="21" fillId="10" borderId="0" xfId="0" applyFont="1" applyFill="1" applyAlignment="1" applyProtection="1">
      <alignment horizontal="center"/>
      <protection hidden="1"/>
    </xf>
    <xf numFmtId="9" fontId="49" fillId="10" borderId="0" xfId="0" applyNumberFormat="1" applyFont="1" applyFill="1" applyProtection="1">
      <protection hidden="1"/>
    </xf>
    <xf numFmtId="0" fontId="24" fillId="13" borderId="0" xfId="0" applyFont="1" applyFill="1" applyAlignment="1" applyProtection="1">
      <alignment horizontal="center"/>
      <protection hidden="1"/>
    </xf>
    <xf numFmtId="164" fontId="49" fillId="10" borderId="0" xfId="6" applyNumberFormat="1" applyFont="1" applyFill="1" applyProtection="1">
      <protection hidden="1"/>
    </xf>
    <xf numFmtId="0" fontId="48" fillId="10" borderId="0" xfId="0" applyFont="1" applyFill="1" applyAlignment="1" applyProtection="1">
      <alignment vertical="center" shrinkToFit="1"/>
      <protection hidden="1"/>
    </xf>
    <xf numFmtId="0" fontId="24" fillId="13" borderId="0" xfId="0" applyFont="1" applyFill="1" applyProtection="1">
      <protection hidden="1"/>
    </xf>
    <xf numFmtId="164" fontId="48" fillId="10" borderId="0" xfId="6" applyNumberFormat="1" applyFont="1" applyFill="1" applyProtection="1">
      <protection hidden="1"/>
    </xf>
    <xf numFmtId="43" fontId="58" fillId="14" borderId="0" xfId="6" applyFont="1" applyFill="1" applyBorder="1" applyAlignment="1" applyProtection="1">
      <alignment vertical="center"/>
      <protection hidden="1"/>
    </xf>
    <xf numFmtId="0" fontId="59" fillId="14" borderId="0" xfId="0" applyFont="1" applyFill="1" applyProtection="1">
      <protection hidden="1"/>
    </xf>
    <xf numFmtId="0" fontId="48" fillId="0" borderId="35" xfId="0" applyFont="1" applyBorder="1" applyProtection="1">
      <protection hidden="1"/>
    </xf>
    <xf numFmtId="49" fontId="60" fillId="10" borderId="0" xfId="0" applyNumberFormat="1" applyFont="1" applyFill="1" applyProtection="1">
      <protection hidden="1"/>
    </xf>
    <xf numFmtId="49" fontId="61" fillId="10" borderId="0" xfId="0" applyNumberFormat="1" applyFont="1" applyFill="1" applyProtection="1">
      <protection hidden="1"/>
    </xf>
    <xf numFmtId="0" fontId="48" fillId="0" borderId="36" xfId="0" applyFont="1" applyBorder="1" applyProtection="1">
      <protection hidden="1"/>
    </xf>
    <xf numFmtId="0" fontId="62" fillId="10" borderId="0" xfId="0" applyFont="1" applyFill="1" applyProtection="1">
      <protection hidden="1"/>
    </xf>
    <xf numFmtId="0" fontId="63" fillId="10" borderId="0" xfId="0" applyFont="1" applyFill="1" applyAlignment="1" applyProtection="1">
      <alignment vertical="center" wrapText="1"/>
      <protection hidden="1"/>
    </xf>
    <xf numFmtId="0" fontId="54" fillId="10" borderId="0" xfId="0" applyFont="1" applyFill="1" applyAlignment="1" applyProtection="1">
      <alignment vertical="center" wrapText="1"/>
      <protection hidden="1"/>
    </xf>
    <xf numFmtId="0" fontId="48" fillId="0" borderId="0" xfId="0" applyFont="1" applyAlignment="1" applyProtection="1">
      <alignment wrapText="1"/>
      <protection hidden="1"/>
    </xf>
    <xf numFmtId="0" fontId="48" fillId="10" borderId="0" xfId="0" applyFont="1" applyFill="1" applyAlignment="1" applyProtection="1">
      <alignment wrapText="1"/>
      <protection hidden="1"/>
    </xf>
    <xf numFmtId="0" fontId="49" fillId="10" borderId="0" xfId="0" applyFont="1" applyFill="1" applyAlignment="1" applyProtection="1">
      <alignment wrapText="1"/>
      <protection hidden="1"/>
    </xf>
    <xf numFmtId="0" fontId="26" fillId="10" borderId="0" xfId="0" applyFont="1" applyFill="1" applyProtection="1">
      <protection hidden="1"/>
    </xf>
    <xf numFmtId="9" fontId="25" fillId="10" borderId="0" xfId="0" applyNumberFormat="1" applyFont="1" applyFill="1" applyAlignment="1" applyProtection="1">
      <alignment wrapText="1"/>
      <protection hidden="1"/>
    </xf>
    <xf numFmtId="0" fontId="25" fillId="10" borderId="0" xfId="0" applyFont="1" applyFill="1" applyAlignment="1" applyProtection="1">
      <alignment wrapText="1"/>
      <protection hidden="1"/>
    </xf>
    <xf numFmtId="43" fontId="56" fillId="10" borderId="3" xfId="6" applyFont="1" applyFill="1" applyBorder="1" applyAlignment="1" applyProtection="1">
      <alignment horizontal="center" wrapText="1"/>
      <protection hidden="1"/>
    </xf>
    <xf numFmtId="0" fontId="64" fillId="13" borderId="0" xfId="0" applyFont="1" applyFill="1" applyProtection="1">
      <protection hidden="1"/>
    </xf>
    <xf numFmtId="43" fontId="50" fillId="10" borderId="0" xfId="0" applyNumberFormat="1" applyFont="1" applyFill="1" applyProtection="1">
      <protection hidden="1"/>
    </xf>
    <xf numFmtId="43" fontId="49" fillId="10" borderId="0" xfId="0" applyNumberFormat="1" applyFont="1" applyFill="1" applyProtection="1">
      <protection hidden="1"/>
    </xf>
    <xf numFmtId="0" fontId="41" fillId="0" borderId="0" xfId="13" applyProtection="1">
      <protection hidden="1"/>
    </xf>
    <xf numFmtId="0" fontId="48" fillId="15" borderId="0" xfId="0" applyFont="1" applyFill="1" applyProtection="1">
      <protection hidden="1"/>
    </xf>
    <xf numFmtId="14" fontId="12" fillId="11" borderId="1" xfId="0" applyNumberFormat="1" applyFont="1" applyFill="1" applyBorder="1" applyAlignment="1" applyProtection="1">
      <alignment horizontal="center"/>
      <protection locked="0" hidden="1"/>
    </xf>
    <xf numFmtId="43" fontId="27" fillId="11" borderId="4" xfId="0" applyNumberFormat="1" applyFont="1" applyFill="1" applyBorder="1" applyProtection="1">
      <protection locked="0" hidden="1"/>
    </xf>
    <xf numFmtId="43" fontId="27" fillId="15" borderId="4" xfId="0" applyNumberFormat="1" applyFont="1" applyFill="1" applyBorder="1" applyAlignment="1" applyProtection="1">
      <alignment vertical="center"/>
      <protection hidden="1"/>
    </xf>
    <xf numFmtId="43" fontId="27" fillId="16" borderId="4" xfId="0" applyNumberFormat="1" applyFont="1" applyFill="1" applyBorder="1" applyAlignment="1" applyProtection="1">
      <alignment vertical="center"/>
      <protection hidden="1"/>
    </xf>
    <xf numFmtId="43" fontId="27" fillId="11" borderId="4" xfId="0" applyNumberFormat="1" applyFont="1" applyFill="1" applyBorder="1" applyAlignment="1" applyProtection="1">
      <alignment vertical="center"/>
      <protection locked="0" hidden="1"/>
    </xf>
    <xf numFmtId="49" fontId="65" fillId="14" borderId="5" xfId="0" applyNumberFormat="1" applyFont="1" applyFill="1" applyBorder="1" applyProtection="1">
      <protection hidden="1"/>
    </xf>
    <xf numFmtId="49" fontId="66" fillId="12" borderId="5" xfId="0" applyNumberFormat="1" applyFont="1" applyFill="1" applyBorder="1" applyProtection="1">
      <protection hidden="1"/>
    </xf>
    <xf numFmtId="43" fontId="67" fillId="12" borderId="37" xfId="0" applyNumberFormat="1" applyFont="1" applyFill="1" applyBorder="1" applyAlignment="1" applyProtection="1">
      <alignment vertical="center"/>
      <protection hidden="1"/>
    </xf>
    <xf numFmtId="49" fontId="68" fillId="17" borderId="6" xfId="0" applyNumberFormat="1" applyFont="1" applyFill="1" applyBorder="1" applyAlignment="1" applyProtection="1">
      <alignment horizontal="right"/>
      <protection hidden="1"/>
    </xf>
    <xf numFmtId="49" fontId="68" fillId="17" borderId="5" xfId="0" applyNumberFormat="1" applyFont="1" applyFill="1" applyBorder="1" applyAlignment="1" applyProtection="1">
      <alignment horizontal="right"/>
      <protection hidden="1"/>
    </xf>
    <xf numFmtId="49" fontId="69" fillId="17" borderId="5" xfId="0" applyNumberFormat="1" applyFont="1" applyFill="1" applyBorder="1" applyAlignment="1" applyProtection="1">
      <alignment horizontal="center"/>
      <protection hidden="1"/>
    </xf>
    <xf numFmtId="49" fontId="48" fillId="17" borderId="5" xfId="0" applyNumberFormat="1" applyFont="1" applyFill="1" applyBorder="1" applyProtection="1">
      <protection hidden="1"/>
    </xf>
    <xf numFmtId="49" fontId="70" fillId="17" borderId="5" xfId="0" applyNumberFormat="1" applyFont="1" applyFill="1" applyBorder="1" applyAlignment="1" applyProtection="1">
      <alignment horizontal="center"/>
      <protection hidden="1"/>
    </xf>
    <xf numFmtId="0" fontId="0" fillId="17" borderId="0" xfId="0" applyFill="1" applyProtection="1">
      <protection hidden="1"/>
    </xf>
    <xf numFmtId="0" fontId="44" fillId="17" borderId="0" xfId="0" applyFont="1" applyFill="1" applyProtection="1">
      <protection hidden="1"/>
    </xf>
    <xf numFmtId="43" fontId="27" fillId="17" borderId="4" xfId="6" applyFont="1" applyFill="1" applyBorder="1" applyAlignment="1" applyProtection="1">
      <alignment horizontal="center"/>
      <protection hidden="1"/>
    </xf>
    <xf numFmtId="43" fontId="27" fillId="17" borderId="4" xfId="0" applyNumberFormat="1" applyFont="1" applyFill="1" applyBorder="1" applyAlignment="1" applyProtection="1">
      <alignment vertical="center"/>
      <protection hidden="1"/>
    </xf>
    <xf numFmtId="43" fontId="67" fillId="18" borderId="4" xfId="0" applyNumberFormat="1" applyFont="1" applyFill="1" applyBorder="1" applyAlignment="1" applyProtection="1">
      <alignment vertical="center"/>
      <protection hidden="1"/>
    </xf>
    <xf numFmtId="43" fontId="45" fillId="12" borderId="0" xfId="6" applyFont="1" applyFill="1" applyBorder="1" applyProtection="1">
      <protection hidden="1"/>
    </xf>
    <xf numFmtId="43" fontId="45" fillId="12" borderId="0" xfId="0" applyNumberFormat="1" applyFont="1" applyFill="1" applyProtection="1">
      <protection hidden="1"/>
    </xf>
    <xf numFmtId="43" fontId="67" fillId="12" borderId="38" xfId="0" applyNumberFormat="1" applyFont="1" applyFill="1" applyBorder="1" applyAlignment="1" applyProtection="1">
      <alignment vertical="center"/>
      <protection hidden="1"/>
    </xf>
    <xf numFmtId="49" fontId="71" fillId="12" borderId="5" xfId="0" applyNumberFormat="1" applyFont="1" applyFill="1" applyBorder="1" applyProtection="1">
      <protection hidden="1"/>
    </xf>
    <xf numFmtId="43" fontId="67" fillId="12" borderId="39" xfId="0" applyNumberFormat="1" applyFont="1" applyFill="1" applyBorder="1" applyAlignment="1" applyProtection="1">
      <alignment vertical="center"/>
      <protection hidden="1"/>
    </xf>
    <xf numFmtId="49" fontId="44" fillId="19" borderId="5" xfId="0" applyNumberFormat="1" applyFont="1" applyFill="1" applyBorder="1" applyProtection="1">
      <protection hidden="1"/>
    </xf>
    <xf numFmtId="49" fontId="44" fillId="19" borderId="5" xfId="0" applyNumberFormat="1" applyFont="1" applyFill="1" applyBorder="1" applyAlignment="1" applyProtection="1">
      <alignment horizontal="left"/>
      <protection hidden="1"/>
    </xf>
    <xf numFmtId="49" fontId="0" fillId="19" borderId="5" xfId="0" applyNumberFormat="1" applyFill="1" applyBorder="1" applyAlignment="1" applyProtection="1">
      <alignment horizontal="left"/>
      <protection hidden="1"/>
    </xf>
    <xf numFmtId="49" fontId="0" fillId="19" borderId="5" xfId="0" applyNumberFormat="1" applyFill="1" applyBorder="1" applyProtection="1">
      <protection hidden="1"/>
    </xf>
    <xf numFmtId="49" fontId="72" fillId="19" borderId="5" xfId="0" applyNumberFormat="1" applyFont="1" applyFill="1" applyBorder="1" applyProtection="1">
      <protection hidden="1"/>
    </xf>
    <xf numFmtId="49" fontId="73" fillId="19" borderId="5" xfId="0" applyNumberFormat="1" applyFont="1" applyFill="1" applyBorder="1" applyProtection="1">
      <protection hidden="1"/>
    </xf>
    <xf numFmtId="49" fontId="73" fillId="19" borderId="5" xfId="0" applyNumberFormat="1" applyFont="1" applyFill="1" applyBorder="1" applyAlignment="1" applyProtection="1">
      <alignment vertical="center"/>
      <protection hidden="1"/>
    </xf>
    <xf numFmtId="49" fontId="74" fillId="19" borderId="5" xfId="0" applyNumberFormat="1" applyFont="1" applyFill="1" applyBorder="1" applyProtection="1">
      <protection hidden="1"/>
    </xf>
    <xf numFmtId="49" fontId="75" fillId="19" borderId="5" xfId="0" applyNumberFormat="1" applyFont="1" applyFill="1" applyBorder="1" applyProtection="1">
      <protection hidden="1"/>
    </xf>
    <xf numFmtId="49" fontId="76" fillId="19" borderId="5" xfId="0" applyNumberFormat="1" applyFont="1" applyFill="1" applyBorder="1" applyProtection="1">
      <protection hidden="1"/>
    </xf>
    <xf numFmtId="49" fontId="77" fillId="19" borderId="5" xfId="0" applyNumberFormat="1" applyFont="1" applyFill="1" applyBorder="1" applyProtection="1">
      <protection hidden="1"/>
    </xf>
    <xf numFmtId="0" fontId="23" fillId="19" borderId="0" xfId="0" applyFont="1" applyFill="1" applyProtection="1">
      <protection hidden="1"/>
    </xf>
    <xf numFmtId="0" fontId="23" fillId="19" borderId="7" xfId="0" applyFont="1" applyFill="1" applyBorder="1" applyProtection="1">
      <protection hidden="1"/>
    </xf>
    <xf numFmtId="43" fontId="23" fillId="19" borderId="2" xfId="0" applyNumberFormat="1" applyFont="1" applyFill="1" applyBorder="1" applyProtection="1">
      <protection hidden="1"/>
    </xf>
    <xf numFmtId="0" fontId="12" fillId="19" borderId="2" xfId="0" applyFont="1" applyFill="1" applyBorder="1" applyAlignment="1" applyProtection="1">
      <alignment horizontal="center"/>
      <protection hidden="1"/>
    </xf>
    <xf numFmtId="0" fontId="23" fillId="19" borderId="2" xfId="0" applyFont="1" applyFill="1" applyBorder="1" applyProtection="1">
      <protection hidden="1"/>
    </xf>
    <xf numFmtId="43" fontId="23" fillId="19" borderId="2" xfId="6" applyFont="1" applyFill="1" applyBorder="1" applyProtection="1">
      <protection hidden="1"/>
    </xf>
    <xf numFmtId="43" fontId="23" fillId="19" borderId="2" xfId="6" applyFont="1" applyFill="1" applyBorder="1" applyAlignment="1" applyProtection="1">
      <protection hidden="1"/>
    </xf>
    <xf numFmtId="0" fontId="23" fillId="19" borderId="8" xfId="0" applyFont="1" applyFill="1" applyBorder="1" applyProtection="1">
      <protection hidden="1"/>
    </xf>
    <xf numFmtId="43" fontId="23" fillId="19" borderId="9" xfId="0" applyNumberFormat="1" applyFont="1" applyFill="1" applyBorder="1" applyProtection="1">
      <protection hidden="1"/>
    </xf>
    <xf numFmtId="43" fontId="23" fillId="19" borderId="32" xfId="0" applyNumberFormat="1" applyFont="1" applyFill="1" applyBorder="1" applyProtection="1">
      <protection hidden="1"/>
    </xf>
    <xf numFmtId="0" fontId="49" fillId="10" borderId="40" xfId="0" applyFont="1" applyFill="1" applyBorder="1" applyProtection="1">
      <protection hidden="1"/>
    </xf>
    <xf numFmtId="0" fontId="49" fillId="10" borderId="41" xfId="0" applyFont="1" applyFill="1" applyBorder="1" applyProtection="1">
      <protection hidden="1"/>
    </xf>
    <xf numFmtId="43" fontId="23" fillId="19" borderId="32" xfId="6" applyFont="1" applyFill="1" applyBorder="1" applyProtection="1">
      <protection hidden="1"/>
    </xf>
    <xf numFmtId="43" fontId="23" fillId="19" borderId="34" xfId="6" applyFont="1" applyFill="1" applyBorder="1" applyProtection="1">
      <protection hidden="1"/>
    </xf>
    <xf numFmtId="43" fontId="67" fillId="20" borderId="42" xfId="0" applyNumberFormat="1" applyFont="1" applyFill="1" applyBorder="1" applyAlignment="1" applyProtection="1">
      <alignment horizontal="left" vertical="center"/>
      <protection hidden="1"/>
    </xf>
    <xf numFmtId="0" fontId="48" fillId="19" borderId="5" xfId="0" applyFont="1" applyFill="1" applyBorder="1" applyProtection="1">
      <protection hidden="1"/>
    </xf>
    <xf numFmtId="43" fontId="22" fillId="19" borderId="43" xfId="6" applyFont="1" applyFill="1" applyBorder="1" applyAlignment="1" applyProtection="1">
      <alignment horizontal="center"/>
      <protection hidden="1"/>
    </xf>
    <xf numFmtId="49" fontId="40" fillId="19" borderId="5" xfId="0" applyNumberFormat="1" applyFont="1" applyFill="1" applyBorder="1" applyProtection="1">
      <protection hidden="1"/>
    </xf>
    <xf numFmtId="49" fontId="65" fillId="12" borderId="44" xfId="0" applyNumberFormat="1" applyFont="1" applyFill="1" applyBorder="1" applyAlignment="1" applyProtection="1">
      <alignment vertical="center"/>
      <protection hidden="1"/>
    </xf>
    <xf numFmtId="49" fontId="45" fillId="12" borderId="45" xfId="0" applyNumberFormat="1" applyFont="1" applyFill="1" applyBorder="1" applyProtection="1">
      <protection hidden="1"/>
    </xf>
    <xf numFmtId="43" fontId="27" fillId="19" borderId="8" xfId="0" applyNumberFormat="1" applyFont="1" applyFill="1" applyBorder="1" applyAlignment="1" applyProtection="1">
      <alignment vertical="center"/>
      <protection hidden="1"/>
    </xf>
    <xf numFmtId="43" fontId="12" fillId="19" borderId="8" xfId="0" applyNumberFormat="1" applyFont="1" applyFill="1" applyBorder="1" applyAlignment="1" applyProtection="1">
      <alignment vertical="center"/>
      <protection hidden="1"/>
    </xf>
    <xf numFmtId="43" fontId="27" fillId="11" borderId="10" xfId="0" applyNumberFormat="1" applyFont="1" applyFill="1" applyBorder="1" applyAlignment="1" applyProtection="1">
      <alignment vertical="center"/>
      <protection locked="0" hidden="1"/>
    </xf>
    <xf numFmtId="0" fontId="78" fillId="10" borderId="0" xfId="0" applyFont="1" applyFill="1" applyProtection="1">
      <protection hidden="1"/>
    </xf>
    <xf numFmtId="0" fontId="79" fillId="0" borderId="11" xfId="0" applyFont="1" applyBorder="1" applyAlignment="1" applyProtection="1">
      <alignment horizontal="center"/>
      <protection hidden="1"/>
    </xf>
    <xf numFmtId="0" fontId="80" fillId="10" borderId="11" xfId="0" applyFont="1" applyFill="1" applyBorder="1" applyAlignment="1" applyProtection="1">
      <alignment horizontal="center"/>
      <protection hidden="1"/>
    </xf>
    <xf numFmtId="43" fontId="69" fillId="10" borderId="11" xfId="0" applyNumberFormat="1" applyFont="1" applyFill="1" applyBorder="1" applyProtection="1">
      <protection hidden="1"/>
    </xf>
    <xf numFmtId="10" fontId="81" fillId="18" borderId="12" xfId="16" applyNumberFormat="1" applyFont="1" applyFill="1" applyBorder="1" applyAlignment="1" applyProtection="1">
      <alignment horizontal="right"/>
      <protection hidden="1"/>
    </xf>
    <xf numFmtId="10" fontId="81" fillId="12" borderId="46" xfId="16" applyNumberFormat="1" applyFont="1" applyFill="1" applyBorder="1" applyAlignment="1" applyProtection="1">
      <alignment horizontal="right"/>
      <protection hidden="1"/>
    </xf>
    <xf numFmtId="43" fontId="27" fillId="19" borderId="43" xfId="0" applyNumberFormat="1" applyFont="1" applyFill="1" applyBorder="1" applyAlignment="1" applyProtection="1">
      <alignment vertical="center"/>
      <protection hidden="1"/>
    </xf>
    <xf numFmtId="43" fontId="27" fillId="19" borderId="39" xfId="0" applyNumberFormat="1" applyFont="1" applyFill="1" applyBorder="1" applyAlignment="1" applyProtection="1">
      <alignment vertical="center"/>
      <protection hidden="1"/>
    </xf>
    <xf numFmtId="43" fontId="27" fillId="11" borderId="47" xfId="0" applyNumberFormat="1" applyFont="1" applyFill="1" applyBorder="1" applyAlignment="1" applyProtection="1">
      <alignment vertical="center"/>
      <protection locked="0" hidden="1"/>
    </xf>
    <xf numFmtId="49" fontId="82" fillId="12" borderId="5" xfId="0" applyNumberFormat="1" applyFont="1" applyFill="1" applyBorder="1" applyProtection="1">
      <protection hidden="1"/>
    </xf>
    <xf numFmtId="43" fontId="67" fillId="12" borderId="48" xfId="0" applyNumberFormat="1" applyFont="1" applyFill="1" applyBorder="1" applyAlignment="1" applyProtection="1">
      <alignment vertical="center"/>
      <protection hidden="1"/>
    </xf>
    <xf numFmtId="0" fontId="49" fillId="10" borderId="2" xfId="0" applyFont="1" applyFill="1" applyBorder="1" applyProtection="1">
      <protection hidden="1"/>
    </xf>
    <xf numFmtId="0" fontId="83" fillId="0" borderId="0" xfId="0" applyFont="1" applyProtection="1">
      <protection hidden="1"/>
    </xf>
    <xf numFmtId="43" fontId="67" fillId="20" borderId="8" xfId="0" applyNumberFormat="1" applyFont="1" applyFill="1" applyBorder="1" applyAlignment="1" applyProtection="1">
      <alignment horizontal="left" vertical="center"/>
      <protection hidden="1"/>
    </xf>
    <xf numFmtId="49" fontId="97" fillId="14" borderId="5" xfId="0" applyNumberFormat="1" applyFont="1" applyFill="1" applyBorder="1" applyProtection="1">
      <protection hidden="1"/>
    </xf>
    <xf numFmtId="0" fontId="86" fillId="0" borderId="0" xfId="0" applyFont="1" applyAlignment="1" applyProtection="1">
      <alignment horizontal="center"/>
      <protection hidden="1"/>
    </xf>
    <xf numFmtId="49" fontId="73" fillId="17" borderId="13" xfId="0" applyNumberFormat="1" applyFont="1" applyFill="1" applyBorder="1" applyProtection="1">
      <protection hidden="1"/>
    </xf>
    <xf numFmtId="49" fontId="73" fillId="17" borderId="2" xfId="0" applyNumberFormat="1" applyFont="1" applyFill="1" applyBorder="1" applyProtection="1">
      <protection hidden="1"/>
    </xf>
    <xf numFmtId="49" fontId="67" fillId="18" borderId="13" xfId="0" applyNumberFormat="1" applyFont="1" applyFill="1" applyBorder="1" applyProtection="1">
      <protection hidden="1"/>
    </xf>
    <xf numFmtId="49" fontId="67" fillId="18" borderId="2" xfId="0" applyNumberFormat="1" applyFont="1" applyFill="1" applyBorder="1" applyProtection="1">
      <protection hidden="1"/>
    </xf>
    <xf numFmtId="44" fontId="87" fillId="14" borderId="14" xfId="0" applyNumberFormat="1" applyFont="1" applyFill="1" applyBorder="1" applyAlignment="1" applyProtection="1">
      <alignment horizontal="right" vertical="center"/>
      <protection hidden="1"/>
    </xf>
    <xf numFmtId="44" fontId="87" fillId="14" borderId="15" xfId="0" applyNumberFormat="1" applyFont="1" applyFill="1" applyBorder="1" applyAlignment="1" applyProtection="1">
      <alignment horizontal="right" vertical="center"/>
      <protection hidden="1"/>
    </xf>
    <xf numFmtId="0" fontId="88" fillId="21" borderId="6" xfId="0" applyFont="1" applyFill="1" applyBorder="1" applyAlignment="1" applyProtection="1">
      <alignment horizontal="center"/>
      <protection hidden="1"/>
    </xf>
    <xf numFmtId="0" fontId="88" fillId="21" borderId="16" xfId="0" applyFont="1" applyFill="1" applyBorder="1" applyAlignment="1" applyProtection="1">
      <alignment horizontal="center"/>
      <protection hidden="1"/>
    </xf>
    <xf numFmtId="0" fontId="88" fillId="21" borderId="17" xfId="0" applyFont="1" applyFill="1" applyBorder="1" applyAlignment="1" applyProtection="1">
      <alignment horizontal="center"/>
      <protection hidden="1"/>
    </xf>
    <xf numFmtId="49" fontId="89" fillId="17" borderId="13" xfId="0" applyNumberFormat="1" applyFont="1" applyFill="1" applyBorder="1" applyProtection="1">
      <protection hidden="1"/>
    </xf>
    <xf numFmtId="49" fontId="89" fillId="17" borderId="2" xfId="0" applyNumberFormat="1" applyFont="1" applyFill="1" applyBorder="1" applyProtection="1">
      <protection hidden="1"/>
    </xf>
    <xf numFmtId="49" fontId="60" fillId="15" borderId="13" xfId="0" applyNumberFormat="1" applyFont="1" applyFill="1" applyBorder="1" applyProtection="1">
      <protection hidden="1"/>
    </xf>
    <xf numFmtId="49" fontId="60" fillId="15" borderId="2" xfId="0" applyNumberFormat="1" applyFont="1" applyFill="1" applyBorder="1" applyProtection="1">
      <protection hidden="1"/>
    </xf>
    <xf numFmtId="0" fontId="29" fillId="11" borderId="27" xfId="0" applyFont="1" applyFill="1" applyBorder="1" applyAlignment="1" applyProtection="1">
      <alignment horizontal="center"/>
      <protection locked="0" hidden="1"/>
    </xf>
    <xf numFmtId="0" fontId="29" fillId="11" borderId="28" xfId="0" applyFont="1" applyFill="1" applyBorder="1" applyAlignment="1" applyProtection="1">
      <alignment horizontal="center"/>
      <protection locked="0" hidden="1"/>
    </xf>
    <xf numFmtId="44" fontId="90" fillId="22" borderId="18" xfId="0" applyNumberFormat="1" applyFont="1" applyFill="1" applyBorder="1" applyAlignment="1" applyProtection="1">
      <alignment horizontal="center" vertical="center"/>
      <protection hidden="1"/>
    </xf>
    <xf numFmtId="44" fontId="90" fillId="22" borderId="19" xfId="0" applyNumberFormat="1" applyFont="1" applyFill="1" applyBorder="1" applyAlignment="1" applyProtection="1">
      <alignment horizontal="center" vertical="center"/>
      <protection hidden="1"/>
    </xf>
    <xf numFmtId="49" fontId="89" fillId="17" borderId="13" xfId="0" applyNumberFormat="1" applyFont="1" applyFill="1" applyBorder="1" applyAlignment="1" applyProtection="1">
      <alignment horizontal="left"/>
      <protection hidden="1"/>
    </xf>
    <xf numFmtId="49" fontId="89" fillId="17" borderId="2" xfId="0" applyNumberFormat="1" applyFont="1" applyFill="1" applyBorder="1" applyAlignment="1" applyProtection="1">
      <alignment horizontal="left"/>
      <protection hidden="1"/>
    </xf>
    <xf numFmtId="2" fontId="29" fillId="11" borderId="1" xfId="0" applyNumberFormat="1" applyFont="1" applyFill="1" applyBorder="1" applyAlignment="1" applyProtection="1">
      <alignment horizontal="center" wrapText="1"/>
      <protection locked="0" hidden="1"/>
    </xf>
    <xf numFmtId="2" fontId="29" fillId="11" borderId="20" xfId="0" applyNumberFormat="1" applyFont="1" applyFill="1" applyBorder="1" applyAlignment="1" applyProtection="1">
      <alignment horizontal="center" wrapText="1"/>
      <protection locked="0" hidden="1"/>
    </xf>
    <xf numFmtId="49" fontId="73" fillId="17" borderId="13" xfId="0" applyNumberFormat="1" applyFont="1" applyFill="1" applyBorder="1" applyAlignment="1" applyProtection="1">
      <alignment vertical="center"/>
      <protection hidden="1"/>
    </xf>
    <xf numFmtId="49" fontId="73" fillId="17" borderId="2" xfId="0" applyNumberFormat="1" applyFont="1" applyFill="1" applyBorder="1" applyAlignment="1" applyProtection="1">
      <alignment vertical="center"/>
      <protection hidden="1"/>
    </xf>
    <xf numFmtId="49" fontId="48" fillId="0" borderId="16" xfId="0" applyNumberFormat="1" applyFont="1" applyBorder="1" applyAlignment="1" applyProtection="1">
      <alignment horizontal="center"/>
      <protection hidden="1"/>
    </xf>
    <xf numFmtId="49" fontId="89" fillId="17" borderId="13" xfId="0" applyNumberFormat="1" applyFont="1" applyFill="1" applyBorder="1" applyAlignment="1" applyProtection="1">
      <alignment vertical="center"/>
      <protection hidden="1"/>
    </xf>
    <xf numFmtId="49" fontId="89" fillId="17" borderId="2" xfId="0" applyNumberFormat="1" applyFont="1" applyFill="1" applyBorder="1" applyAlignment="1" applyProtection="1">
      <alignment vertical="center"/>
      <protection hidden="1"/>
    </xf>
    <xf numFmtId="49" fontId="96" fillId="12" borderId="49" xfId="0" applyNumberFormat="1" applyFont="1" applyFill="1" applyBorder="1" applyAlignment="1" applyProtection="1">
      <alignment horizontal="center" vertical="center"/>
      <protection hidden="1"/>
    </xf>
    <xf numFmtId="49" fontId="96" fillId="12" borderId="50" xfId="0" applyNumberFormat="1" applyFont="1" applyFill="1" applyBorder="1" applyAlignment="1" applyProtection="1">
      <alignment horizontal="center" vertical="center"/>
      <protection hidden="1"/>
    </xf>
    <xf numFmtId="49" fontId="96" fillId="12" borderId="51" xfId="0" applyNumberFormat="1" applyFont="1" applyFill="1" applyBorder="1" applyAlignment="1" applyProtection="1">
      <alignment horizontal="center" vertical="center"/>
      <protection hidden="1"/>
    </xf>
    <xf numFmtId="49" fontId="93" fillId="12" borderId="6" xfId="0" applyNumberFormat="1" applyFont="1" applyFill="1" applyBorder="1" applyAlignment="1" applyProtection="1">
      <alignment horizontal="center"/>
      <protection hidden="1"/>
    </xf>
    <xf numFmtId="49" fontId="93" fillId="12" borderId="16" xfId="0" applyNumberFormat="1" applyFont="1" applyFill="1" applyBorder="1" applyAlignment="1" applyProtection="1">
      <alignment horizontal="center"/>
      <protection hidden="1"/>
    </xf>
    <xf numFmtId="49" fontId="93" fillId="12" borderId="17" xfId="0" applyNumberFormat="1" applyFont="1" applyFill="1" applyBorder="1" applyAlignment="1" applyProtection="1">
      <alignment horizontal="center"/>
      <protection hidden="1"/>
    </xf>
    <xf numFmtId="0" fontId="84" fillId="0" borderId="0" xfId="0" applyFont="1" applyAlignment="1" applyProtection="1">
      <alignment horizontal="center"/>
      <protection hidden="1"/>
    </xf>
    <xf numFmtId="0" fontId="85" fillId="0" borderId="0" xfId="0" applyFont="1" applyAlignment="1" applyProtection="1">
      <alignment horizontal="center"/>
      <protection hidden="1"/>
    </xf>
    <xf numFmtId="49" fontId="28" fillId="17" borderId="29" xfId="0" applyNumberFormat="1" applyFont="1" applyFill="1" applyBorder="1" applyProtection="1">
      <protection hidden="1"/>
    </xf>
    <xf numFmtId="49" fontId="28" fillId="17" borderId="30" xfId="0" applyNumberFormat="1" applyFont="1" applyFill="1" applyBorder="1" applyProtection="1">
      <protection hidden="1"/>
    </xf>
    <xf numFmtId="0" fontId="69" fillId="10" borderId="11" xfId="0" applyFont="1" applyFill="1" applyBorder="1" applyAlignment="1" applyProtection="1">
      <alignment horizontal="center"/>
      <protection hidden="1"/>
    </xf>
    <xf numFmtId="44" fontId="91" fillId="23" borderId="11" xfId="0" applyNumberFormat="1" applyFont="1" applyFill="1" applyBorder="1" applyAlignment="1" applyProtection="1">
      <alignment horizontal="center"/>
      <protection hidden="1"/>
    </xf>
    <xf numFmtId="0" fontId="92" fillId="0" borderId="0" xfId="0" applyFont="1" applyAlignment="1" applyProtection="1">
      <alignment horizontal="center" vertical="center"/>
      <protection hidden="1"/>
    </xf>
    <xf numFmtId="49" fontId="94" fillId="18" borderId="49" xfId="0" applyNumberFormat="1" applyFont="1" applyFill="1" applyBorder="1" applyAlignment="1" applyProtection="1">
      <alignment horizontal="center" vertical="center"/>
      <protection hidden="1"/>
    </xf>
    <xf numFmtId="49" fontId="94" fillId="18" borderId="50" xfId="0" applyNumberFormat="1" applyFont="1" applyFill="1" applyBorder="1" applyAlignment="1" applyProtection="1">
      <alignment horizontal="center" vertical="center"/>
      <protection hidden="1"/>
    </xf>
    <xf numFmtId="49" fontId="94" fillId="18" borderId="51" xfId="0" applyNumberFormat="1" applyFont="1" applyFill="1" applyBorder="1" applyAlignment="1" applyProtection="1">
      <alignment horizontal="center" vertical="center"/>
      <protection hidden="1"/>
    </xf>
    <xf numFmtId="49" fontId="65" fillId="18" borderId="13" xfId="0" applyNumberFormat="1" applyFont="1" applyFill="1" applyBorder="1" applyAlignment="1" applyProtection="1">
      <alignment vertical="center"/>
      <protection hidden="1"/>
    </xf>
    <xf numFmtId="49" fontId="65" fillId="18" borderId="2" xfId="0" applyNumberFormat="1" applyFont="1" applyFill="1" applyBorder="1" applyAlignment="1" applyProtection="1">
      <alignment vertical="center"/>
      <protection hidden="1"/>
    </xf>
    <xf numFmtId="49" fontId="93" fillId="18" borderId="5" xfId="0" applyNumberFormat="1" applyFont="1" applyFill="1" applyBorder="1" applyAlignment="1" applyProtection="1">
      <alignment horizontal="center"/>
      <protection hidden="1"/>
    </xf>
    <xf numFmtId="49" fontId="93" fillId="18" borderId="0" xfId="0" applyNumberFormat="1" applyFont="1" applyFill="1" applyAlignment="1" applyProtection="1">
      <alignment horizontal="center"/>
      <protection hidden="1"/>
    </xf>
    <xf numFmtId="49" fontId="93" fillId="18" borderId="8" xfId="0" applyNumberFormat="1" applyFont="1" applyFill="1" applyBorder="1" applyAlignment="1" applyProtection="1">
      <alignment horizontal="center"/>
      <protection hidden="1"/>
    </xf>
    <xf numFmtId="49" fontId="65" fillId="0" borderId="23" xfId="0" applyNumberFormat="1" applyFont="1" applyBorder="1" applyAlignment="1" applyProtection="1">
      <alignment horizontal="center" vertical="center"/>
      <protection hidden="1"/>
    </xf>
    <xf numFmtId="0" fontId="95" fillId="11" borderId="24" xfId="0" applyFont="1" applyFill="1" applyBorder="1" applyAlignment="1" applyProtection="1">
      <alignment horizontal="center" vertical="center" wrapText="1"/>
      <protection hidden="1"/>
    </xf>
    <xf numFmtId="0" fontId="95" fillId="11" borderId="25" xfId="0" applyFont="1" applyFill="1" applyBorder="1" applyAlignment="1" applyProtection="1">
      <alignment horizontal="center" vertical="center" wrapText="1"/>
      <protection hidden="1"/>
    </xf>
    <xf numFmtId="0" fontId="95" fillId="11" borderId="26" xfId="0" applyFont="1" applyFill="1" applyBorder="1" applyAlignment="1" applyProtection="1">
      <alignment horizontal="center" vertical="center" wrapText="1"/>
      <protection hidden="1"/>
    </xf>
    <xf numFmtId="49" fontId="65" fillId="18" borderId="21" xfId="0" applyNumberFormat="1" applyFont="1" applyFill="1" applyBorder="1" applyAlignment="1" applyProtection="1">
      <alignment vertical="center"/>
      <protection hidden="1"/>
    </xf>
    <xf numFmtId="49" fontId="65" fillId="18" borderId="22" xfId="0" applyNumberFormat="1" applyFont="1" applyFill="1" applyBorder="1" applyAlignment="1" applyProtection="1">
      <alignment vertical="center"/>
      <protection hidden="1"/>
    </xf>
    <xf numFmtId="49" fontId="73" fillId="16" borderId="13" xfId="0" applyNumberFormat="1" applyFont="1" applyFill="1" applyBorder="1" applyProtection="1">
      <protection hidden="1"/>
    </xf>
    <xf numFmtId="49" fontId="73" fillId="16" borderId="2" xfId="0" applyNumberFormat="1" applyFont="1" applyFill="1" applyBorder="1" applyProtection="1">
      <protection hidden="1"/>
    </xf>
  </cellXfs>
  <cellStyles count="20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builtinId="27" customBuiltin="1"/>
    <cellStyle name="Comma" xfId="6" builtinId="3"/>
    <cellStyle name="Error" xfId="7" xr:uid="{00000000-0005-0000-0000-000006000000}"/>
    <cellStyle name="Footnote" xfId="8" xr:uid="{00000000-0005-0000-0000-000007000000}"/>
    <cellStyle name="Good" xfId="9" builtinId="26" customBuiltin="1"/>
    <cellStyle name="Heading" xfId="10" xr:uid="{00000000-0005-0000-0000-000009000000}"/>
    <cellStyle name="Heading 1" xfId="11" builtinId="16" customBuiltin="1"/>
    <cellStyle name="Heading 2" xfId="12" builtinId="17" customBuiltin="1"/>
    <cellStyle name="Hyperlink" xfId="13" builtinId="8"/>
    <cellStyle name="Neutral" xfId="14" builtinId="28" customBuiltin="1"/>
    <cellStyle name="Normal" xfId="0" builtinId="0" customBuiltin="1"/>
    <cellStyle name="Note" xfId="15" builtinId="10" customBuiltin="1"/>
    <cellStyle name="Percent" xfId="16" builtinId="5"/>
    <cellStyle name="Status" xfId="17" xr:uid="{00000000-0005-0000-0000-000011000000}"/>
    <cellStyle name="Text" xfId="18" xr:uid="{00000000-0005-0000-0000-000012000000}"/>
    <cellStyle name="Warning" xfId="19" xr:uid="{00000000-0005-0000-0000-000013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708660</xdr:colOff>
      <xdr:row>0</xdr:row>
      <xdr:rowOff>0</xdr:rowOff>
    </xdr:from>
    <xdr:to>
      <xdr:col>4</xdr:col>
      <xdr:colOff>731520</xdr:colOff>
      <xdr:row>1</xdr:row>
      <xdr:rowOff>617220</xdr:rowOff>
    </xdr:to>
    <xdr:pic>
      <xdr:nvPicPr>
        <xdr:cNvPr id="21140" name="Picture 2">
          <a:extLst>
            <a:ext uri="{FF2B5EF4-FFF2-40B4-BE49-F238E27FC236}">
              <a16:creationId xmlns:a16="http://schemas.microsoft.com/office/drawing/2014/main" id="{2F5DD1E8-5ECA-88E3-8BA0-42F1C9211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6903720" cy="807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aimsadvisors.com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</sheetPr>
  <dimension ref="A1:HG192"/>
  <sheetViews>
    <sheetView tabSelected="1" view="pageBreakPreview" topLeftCell="A73" zoomScaleNormal="100" zoomScaleSheetLayoutView="100" workbookViewId="0">
      <selection activeCell="B9" sqref="B9"/>
    </sheetView>
  </sheetViews>
  <sheetFormatPr defaultColWidth="6.8984375" defaultRowHeight="13.8"/>
  <cols>
    <col min="1" max="1" width="0.69921875" style="24" customWidth="1"/>
    <col min="2" max="2" width="62.8984375" style="24" customWidth="1"/>
    <col min="3" max="3" width="12.8984375" style="25" customWidth="1"/>
    <col min="4" max="4" width="14.5" style="25" customWidth="1"/>
    <col min="5" max="5" width="15.5" style="25" customWidth="1"/>
    <col min="6" max="6" width="0.69921875" style="24" customWidth="1"/>
    <col min="7" max="7" width="9" style="26" customWidth="1"/>
    <col min="8" max="8" width="14.69921875" style="27" bestFit="1" customWidth="1"/>
    <col min="9" max="9" width="17.3984375" style="27" bestFit="1" customWidth="1"/>
    <col min="10" max="10" width="18.8984375" style="27" bestFit="1" customWidth="1"/>
    <col min="11" max="12" width="11.19921875" style="27" customWidth="1"/>
    <col min="13" max="13" width="12.09765625" style="27" customWidth="1"/>
    <col min="14" max="135" width="9" style="26" customWidth="1"/>
    <col min="136" max="136" width="3.69921875" style="26" customWidth="1"/>
    <col min="137" max="137" width="9" style="26" customWidth="1"/>
    <col min="138" max="138" width="9" style="28" customWidth="1"/>
    <col min="139" max="139" width="14.09765625" style="28" customWidth="1"/>
    <col min="140" max="140" width="14" style="28" customWidth="1"/>
    <col min="141" max="144" width="9" style="28" customWidth="1"/>
    <col min="145" max="145" width="13.8984375" style="28" customWidth="1"/>
    <col min="146" max="147" width="9" style="28" customWidth="1"/>
    <col min="148" max="148" width="11.3984375" style="28" bestFit="1" customWidth="1"/>
    <col min="149" max="153" width="9" style="26" customWidth="1"/>
    <col min="154" max="154" width="26.09765625" style="29" customWidth="1"/>
    <col min="155" max="155" width="9.59765625" style="29" bestFit="1" customWidth="1"/>
    <col min="156" max="156" width="10.8984375" style="29" customWidth="1"/>
    <col min="157" max="157" width="14.19921875" style="29" customWidth="1"/>
    <col min="158" max="158" width="13.09765625" style="29" customWidth="1"/>
    <col min="159" max="160" width="9" style="29" customWidth="1"/>
    <col min="161" max="192" width="9" style="28" customWidth="1"/>
    <col min="193" max="215" width="6.8984375" style="28" customWidth="1"/>
    <col min="216" max="16384" width="6.8984375" style="26"/>
  </cols>
  <sheetData>
    <row r="1" spans="1:159" ht="15" customHeight="1">
      <c r="B1" s="178"/>
      <c r="C1" s="178"/>
      <c r="D1" s="178"/>
      <c r="E1" s="178"/>
      <c r="F1" s="142"/>
    </row>
    <row r="2" spans="1:159" ht="55.8" customHeight="1">
      <c r="B2" s="178"/>
      <c r="C2" s="178"/>
      <c r="D2" s="178"/>
      <c r="E2" s="178"/>
      <c r="F2" s="142"/>
    </row>
    <row r="3" spans="1:159" ht="24.6" customHeight="1">
      <c r="B3" s="179" t="s">
        <v>101</v>
      </c>
      <c r="C3" s="179"/>
      <c r="D3" s="179"/>
      <c r="E3" s="179"/>
      <c r="F3" s="142"/>
    </row>
    <row r="4" spans="1:159" ht="13.2" customHeight="1" thickBot="1">
      <c r="B4" s="184" t="s">
        <v>94</v>
      </c>
      <c r="C4" s="184"/>
      <c r="D4" s="184"/>
      <c r="E4" s="184"/>
    </row>
    <row r="5" spans="1:159" ht="18.600000000000001" thickTop="1" thickBot="1">
      <c r="B5" s="152" t="s">
        <v>71</v>
      </c>
      <c r="C5" s="153"/>
      <c r="D5" s="153"/>
      <c r="E5" s="154"/>
      <c r="H5" s="131" t="s">
        <v>98</v>
      </c>
      <c r="I5" s="132" t="s">
        <v>99</v>
      </c>
      <c r="EN5" s="30" t="str">
        <f>IF(AND(EH7&gt;25,EH7&lt;30),EH7,"")</f>
        <v/>
      </c>
      <c r="EX5" s="3"/>
      <c r="EY5" s="4"/>
      <c r="EZ5" s="4"/>
      <c r="FA5" s="4"/>
      <c r="FB5" s="4"/>
      <c r="FC5" s="31"/>
    </row>
    <row r="6" spans="1:159" ht="15" customHeight="1" thickTop="1" thickBot="1">
      <c r="B6" s="81" t="s">
        <v>2</v>
      </c>
      <c r="C6" s="159"/>
      <c r="D6" s="160"/>
      <c r="E6" s="194" t="s">
        <v>55</v>
      </c>
      <c r="H6" s="133">
        <f>E22</f>
        <v>0</v>
      </c>
      <c r="I6" s="133">
        <f>E84</f>
        <v>0</v>
      </c>
      <c r="EF6" s="32"/>
      <c r="EX6" s="3"/>
      <c r="EY6" s="4"/>
      <c r="EZ6" s="4"/>
      <c r="FA6" s="5"/>
      <c r="FB6" s="4"/>
      <c r="FC6" s="31"/>
    </row>
    <row r="7" spans="1:159" ht="15" customHeight="1" thickTop="1" thickBot="1">
      <c r="B7" s="82" t="s">
        <v>1</v>
      </c>
      <c r="C7" s="165"/>
      <c r="D7" s="166"/>
      <c r="E7" s="195"/>
      <c r="H7" s="182" t="s">
        <v>100</v>
      </c>
      <c r="I7" s="182"/>
      <c r="J7" s="130"/>
      <c r="EX7" s="3"/>
      <c r="EY7" s="6"/>
      <c r="EZ7" s="6"/>
      <c r="FA7" s="7"/>
      <c r="FB7" s="8"/>
      <c r="FC7" s="31"/>
    </row>
    <row r="8" spans="1:159" ht="16.2" thickTop="1" thickBot="1">
      <c r="B8" s="83"/>
      <c r="C8" s="86"/>
      <c r="D8" s="86"/>
      <c r="E8" s="195"/>
      <c r="H8" s="183" t="str">
        <f>D89</f>
        <v/>
      </c>
      <c r="I8" s="183"/>
      <c r="EX8" s="3"/>
      <c r="EY8" s="6"/>
      <c r="EZ8" s="6"/>
      <c r="FA8" s="7"/>
      <c r="FB8" s="8"/>
      <c r="FC8" s="31"/>
    </row>
    <row r="9" spans="1:159" ht="14.4" thickTop="1">
      <c r="B9" s="84"/>
      <c r="C9" s="87" t="s">
        <v>3</v>
      </c>
      <c r="D9" s="73"/>
      <c r="E9" s="195"/>
      <c r="EX9" s="3"/>
      <c r="EY9" s="6"/>
      <c r="EZ9" s="6"/>
      <c r="FA9" s="6"/>
      <c r="FB9" s="8"/>
      <c r="FC9" s="31"/>
    </row>
    <row r="10" spans="1:159" ht="22.2" customHeight="1" thickBot="1">
      <c r="B10" s="85"/>
      <c r="C10" s="87" t="s">
        <v>4</v>
      </c>
      <c r="D10" s="1" t="str">
        <f ca="1">IF(ISBLANK(D9),"",DATEDIF(D9,TODAY(),"Y"))</f>
        <v/>
      </c>
      <c r="E10" s="196"/>
      <c r="ER10" s="33">
        <f ca="1">TODAY()</f>
        <v>45440</v>
      </c>
      <c r="EX10" s="3"/>
      <c r="EY10" s="6"/>
      <c r="EZ10" s="6"/>
      <c r="FA10" s="6"/>
      <c r="FB10" s="8"/>
      <c r="FC10" s="31"/>
    </row>
    <row r="11" spans="1:159" ht="17.399999999999999" customHeight="1" thickBot="1">
      <c r="B11" s="190" t="s">
        <v>96</v>
      </c>
      <c r="C11" s="191"/>
      <c r="D11" s="191"/>
      <c r="E11" s="192"/>
      <c r="ER11" s="28" t="s">
        <v>0</v>
      </c>
      <c r="EX11" s="3"/>
      <c r="EY11" s="9"/>
      <c r="EZ11" s="6"/>
      <c r="FA11" s="6"/>
      <c r="FB11" s="8"/>
      <c r="FC11" s="31"/>
    </row>
    <row r="12" spans="1:159" ht="26.25" customHeight="1" thickTop="1" thickBot="1">
      <c r="B12" s="185" t="s">
        <v>95</v>
      </c>
      <c r="C12" s="186"/>
      <c r="D12" s="186"/>
      <c r="E12" s="187"/>
      <c r="EE12" s="34"/>
      <c r="EF12" s="34"/>
      <c r="EG12" s="34"/>
      <c r="EH12" s="34"/>
      <c r="EI12" s="34"/>
      <c r="EJ12" s="34"/>
      <c r="ER12" s="28" t="s">
        <v>0</v>
      </c>
    </row>
    <row r="13" spans="1:159" ht="18" thickTop="1">
      <c r="B13" s="180" t="s">
        <v>5</v>
      </c>
      <c r="C13" s="181"/>
      <c r="D13" s="181"/>
      <c r="E13" s="129"/>
      <c r="EE13" s="34"/>
      <c r="EF13" s="34"/>
      <c r="EG13" s="34"/>
      <c r="EH13" s="34"/>
      <c r="EI13" s="34"/>
      <c r="EJ13" s="34"/>
      <c r="ER13" s="28" t="s">
        <v>7</v>
      </c>
    </row>
    <row r="14" spans="1:159" ht="15.75" customHeight="1">
      <c r="B14" s="155" t="s">
        <v>72</v>
      </c>
      <c r="C14" s="156"/>
      <c r="D14" s="156"/>
      <c r="E14" s="74">
        <v>50000</v>
      </c>
      <c r="G14" s="35"/>
      <c r="H14" s="36"/>
      <c r="I14" s="36"/>
      <c r="J14" s="36"/>
      <c r="K14" s="36"/>
      <c r="L14" s="36"/>
      <c r="M14" s="36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7"/>
      <c r="EF14" s="37"/>
      <c r="EG14" s="37"/>
      <c r="EH14" s="34"/>
      <c r="EI14" s="38"/>
      <c r="EJ14" s="34"/>
    </row>
    <row r="15" spans="1:159" ht="15.75" customHeight="1">
      <c r="B15" s="163" t="s">
        <v>70</v>
      </c>
      <c r="C15" s="164"/>
      <c r="D15" s="164"/>
      <c r="E15" s="74">
        <v>0</v>
      </c>
      <c r="G15" s="35"/>
      <c r="H15" s="36"/>
      <c r="I15" s="36"/>
      <c r="J15" s="36"/>
      <c r="K15" s="36"/>
      <c r="L15" s="36"/>
      <c r="M15" s="36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7"/>
      <c r="EF15" s="37"/>
      <c r="EG15" s="37"/>
      <c r="EH15" s="34"/>
      <c r="EI15" s="38"/>
      <c r="EJ15" s="34"/>
    </row>
    <row r="16" spans="1:159" ht="17.399999999999999">
      <c r="A16" s="72"/>
      <c r="B16" s="157" t="s">
        <v>69</v>
      </c>
      <c r="C16" s="158"/>
      <c r="D16" s="158"/>
      <c r="E16" s="75">
        <f>MAX(SUM(E13-E14-E15,0),0)</f>
        <v>0</v>
      </c>
      <c r="G16" s="35"/>
      <c r="H16" s="39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7"/>
      <c r="EF16" s="37"/>
      <c r="EG16" s="37"/>
      <c r="EH16" s="34"/>
      <c r="EI16" s="38"/>
      <c r="EJ16" s="34"/>
      <c r="EN16" s="30" t="str">
        <f>IF(AND(EH7&gt;25,EH7&lt;30),EH7,"")</f>
        <v/>
      </c>
      <c r="EO16" s="40"/>
    </row>
    <row r="17" spans="2:159" ht="15.6">
      <c r="B17" s="199" t="s">
        <v>79</v>
      </c>
      <c r="C17" s="200"/>
      <c r="D17" s="200"/>
      <c r="E17" s="76">
        <f>N19</f>
        <v>0</v>
      </c>
      <c r="G17" s="35"/>
      <c r="I17" s="39" t="s">
        <v>78</v>
      </c>
      <c r="N17" s="27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7"/>
      <c r="EF17" s="37"/>
      <c r="EG17" s="37"/>
      <c r="EH17" s="34"/>
      <c r="EI17" s="38"/>
      <c r="EJ17" s="34"/>
      <c r="EN17" s="30"/>
      <c r="EO17" s="40"/>
    </row>
    <row r="18" spans="2:159" ht="22.2" thickBot="1">
      <c r="B18" s="170" t="s">
        <v>64</v>
      </c>
      <c r="C18" s="171"/>
      <c r="D18" s="171"/>
      <c r="E18" s="88">
        <f>IF(E16&lt;=700000,MIN(25000,N19),0)</f>
        <v>0</v>
      </c>
      <c r="G18" s="35"/>
      <c r="I18" s="41" t="s">
        <v>73</v>
      </c>
      <c r="J18" s="41" t="s">
        <v>74</v>
      </c>
      <c r="K18" s="41" t="s">
        <v>75</v>
      </c>
      <c r="L18" s="41" t="s">
        <v>76</v>
      </c>
      <c r="M18" s="41" t="s">
        <v>77</v>
      </c>
      <c r="N18" s="41" t="s">
        <v>65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7"/>
      <c r="EF18" s="37"/>
      <c r="EG18" s="37"/>
      <c r="EH18" s="34"/>
      <c r="EI18" s="38"/>
      <c r="EJ18" s="34"/>
    </row>
    <row r="19" spans="2:159" ht="15.6">
      <c r="B19" s="146" t="s">
        <v>42</v>
      </c>
      <c r="C19" s="147"/>
      <c r="D19" s="147"/>
      <c r="E19" s="89">
        <f>E17-E18</f>
        <v>0</v>
      </c>
      <c r="G19" s="35"/>
      <c r="I19" s="42">
        <f>(IF(E16&gt;=1500000,((E16-1500000)*30%)+150000,0))</f>
        <v>0</v>
      </c>
      <c r="J19" s="42">
        <f>IF(AND(E16&gt;=1200000,E16&lt;1500000),(((E16-1200000)*20%)+90000),0)</f>
        <v>0</v>
      </c>
      <c r="K19" s="42">
        <f>IF(AND(E16&gt;=900000,E16&lt;1200000),(((E16-900000)*15%)+45000),0)</f>
        <v>0</v>
      </c>
      <c r="L19" s="42">
        <f>IF(AND(E16&gt;=600000,E16&lt;900000),(((E16-600000)*10%)+15000),0)</f>
        <v>0</v>
      </c>
      <c r="M19" s="42">
        <f>IF(AND(E16&gt;=300000,E16&lt;600000),(((E16-300000)*5%)+0),0)</f>
        <v>0</v>
      </c>
      <c r="N19" s="42">
        <f>SUM(I19:M19)</f>
        <v>0</v>
      </c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7"/>
      <c r="EF19" s="37"/>
      <c r="EG19" s="37"/>
      <c r="EH19" s="34"/>
      <c r="EI19" s="38"/>
      <c r="EJ19" s="34"/>
    </row>
    <row r="20" spans="2:159" ht="15.6">
      <c r="B20" s="167" t="s">
        <v>80</v>
      </c>
      <c r="C20" s="168"/>
      <c r="D20" s="168"/>
      <c r="E20" s="89">
        <f>N32</f>
        <v>0</v>
      </c>
      <c r="EE20" s="34"/>
      <c r="EF20" s="34"/>
      <c r="EG20" s="34"/>
      <c r="EH20" s="34"/>
      <c r="EI20" s="38"/>
      <c r="EJ20" s="34"/>
    </row>
    <row r="21" spans="2:159" ht="15.6">
      <c r="B21" s="167" t="s">
        <v>46</v>
      </c>
      <c r="C21" s="168"/>
      <c r="D21" s="168"/>
      <c r="E21" s="89">
        <f>(E19+E20)*4%</f>
        <v>0</v>
      </c>
      <c r="H21" s="26"/>
      <c r="I21" s="43" t="s">
        <v>80</v>
      </c>
      <c r="N21" s="27"/>
      <c r="EE21" s="34"/>
      <c r="EF21" s="34"/>
      <c r="EG21" s="34"/>
      <c r="EH21" s="34"/>
      <c r="EI21" s="44"/>
      <c r="EJ21" s="34"/>
    </row>
    <row r="22" spans="2:159" ht="17.399999999999999">
      <c r="B22" s="188" t="s">
        <v>66</v>
      </c>
      <c r="C22" s="189"/>
      <c r="D22" s="189"/>
      <c r="E22" s="90">
        <f>SUM(E19:E21)</f>
        <v>0</v>
      </c>
      <c r="H22" s="26"/>
      <c r="I22" s="141">
        <v>0</v>
      </c>
      <c r="J22" s="141">
        <v>5000000</v>
      </c>
      <c r="K22" s="141">
        <v>10000000</v>
      </c>
      <c r="L22" s="141">
        <v>20000000</v>
      </c>
      <c r="M22" s="141">
        <v>50000000</v>
      </c>
      <c r="N22" s="141"/>
      <c r="EE22" s="34"/>
      <c r="EF22" s="34"/>
      <c r="EG22" s="34"/>
      <c r="EH22" s="34"/>
      <c r="EI22" s="38"/>
      <c r="EJ22" s="34"/>
    </row>
    <row r="23" spans="2:159" ht="22.2" thickBot="1">
      <c r="B23" s="146" t="s">
        <v>41</v>
      </c>
      <c r="C23" s="147"/>
      <c r="D23" s="147"/>
      <c r="E23" s="77"/>
      <c r="H23" s="26"/>
      <c r="I23" s="41" t="s">
        <v>83</v>
      </c>
      <c r="J23" s="41" t="s">
        <v>81</v>
      </c>
      <c r="K23" s="41" t="s">
        <v>82</v>
      </c>
      <c r="L23" s="41" t="s">
        <v>84</v>
      </c>
      <c r="M23" s="41" t="s">
        <v>85</v>
      </c>
      <c r="N23" s="41" t="s">
        <v>65</v>
      </c>
      <c r="EE23" s="34"/>
      <c r="EF23" s="34"/>
      <c r="EG23" s="34"/>
      <c r="EH23" s="34"/>
      <c r="EI23" s="45"/>
      <c r="EJ23" s="45"/>
    </row>
    <row r="24" spans="2:159" ht="15.6">
      <c r="B24" s="148" t="s">
        <v>43</v>
      </c>
      <c r="C24" s="149"/>
      <c r="D24" s="149"/>
      <c r="E24" s="90">
        <f>E22-E23</f>
        <v>0</v>
      </c>
      <c r="H24" s="26"/>
      <c r="I24" s="46">
        <v>0</v>
      </c>
      <c r="J24" s="46">
        <v>0.1</v>
      </c>
      <c r="K24" s="46">
        <v>0.15</v>
      </c>
      <c r="L24" s="46">
        <v>0.25</v>
      </c>
      <c r="M24" s="46">
        <v>0.37</v>
      </c>
      <c r="N24" s="27"/>
      <c r="EE24" s="34"/>
      <c r="EF24" s="34"/>
      <c r="EG24" s="34"/>
      <c r="EH24" s="34"/>
      <c r="EI24" s="45"/>
      <c r="EJ24" s="47"/>
    </row>
    <row r="25" spans="2:159" ht="18" thickBot="1">
      <c r="B25" s="197" t="s">
        <v>50</v>
      </c>
      <c r="C25" s="198"/>
      <c r="D25" s="198"/>
      <c r="E25" s="134">
        <f>IFERROR((E22/E13),0)</f>
        <v>0</v>
      </c>
      <c r="H25" s="26"/>
      <c r="I25" s="48">
        <f>IF(E16&lt;=5000000,E19*I24,0)</f>
        <v>0</v>
      </c>
      <c r="J25" s="48">
        <f>IF(AND(E16&gt;5000000,E16&lt;=10000000),E19*J24,0)</f>
        <v>0</v>
      </c>
      <c r="K25" s="48">
        <f>IF(AND(E16&gt;10000000,E16&lt;=20000000),E19*K24,0)</f>
        <v>0</v>
      </c>
      <c r="L25" s="48">
        <f>IF(AND(E16&gt;20000000,E16&lt;=50000000),E19*L24,0)</f>
        <v>0</v>
      </c>
      <c r="M25" s="48">
        <f>IF(E16&gt;50000000,E19*M24,0)</f>
        <v>0</v>
      </c>
      <c r="N25" s="48"/>
      <c r="EE25" s="34"/>
      <c r="EF25" s="34"/>
      <c r="EG25" s="34"/>
      <c r="EH25" s="34"/>
      <c r="EI25" s="34"/>
      <c r="EJ25" s="34"/>
    </row>
    <row r="26" spans="2:159" ht="18.600000000000001" thickTop="1" thickBot="1">
      <c r="B26" s="193"/>
      <c r="C26" s="193"/>
      <c r="D26" s="193"/>
      <c r="E26" s="193"/>
      <c r="H26" s="26"/>
      <c r="I26" s="48"/>
      <c r="J26" s="48"/>
      <c r="K26" s="48"/>
      <c r="L26" s="48"/>
      <c r="M26" s="48"/>
      <c r="N26" s="48"/>
      <c r="EE26" s="34"/>
      <c r="EF26" s="34"/>
      <c r="EG26" s="34"/>
      <c r="EH26" s="34"/>
      <c r="EI26" s="34"/>
      <c r="EJ26" s="34"/>
    </row>
    <row r="27" spans="2:159" ht="16.8" thickTop="1" thickBot="1">
      <c r="B27" s="175" t="s">
        <v>97</v>
      </c>
      <c r="C27" s="176"/>
      <c r="D27" s="176"/>
      <c r="E27" s="177"/>
      <c r="H27" s="49"/>
      <c r="I27" s="48">
        <f>IF(I22=0,0,IF(E16&lt;=5000000,E16-I22,0))</f>
        <v>0</v>
      </c>
      <c r="J27" s="48">
        <f>IF(AND(E16&gt;5000000,E16&lt;=10000000),E16-J22,0)</f>
        <v>0</v>
      </c>
      <c r="K27" s="48">
        <f>IF(AND(E16&gt;10000000,E16&lt;=20000000),E16-K22,0)</f>
        <v>0</v>
      </c>
      <c r="L27" s="48">
        <f>IF(AND(E16&gt;20000000,E16&lt;=50000000),E16-L22,0)</f>
        <v>0</v>
      </c>
      <c r="M27" s="48">
        <f>IF(E16&gt;50000000,E16-M22,0)</f>
        <v>0</v>
      </c>
      <c r="N27" s="48"/>
      <c r="EE27" s="34"/>
      <c r="EF27" s="34"/>
      <c r="EG27" s="34"/>
      <c r="EH27" s="34"/>
      <c r="EI27" s="50"/>
      <c r="EJ27" s="34"/>
    </row>
    <row r="28" spans="2:159" ht="26.25" customHeight="1" thickTop="1" thickBot="1">
      <c r="B28" s="172" t="s">
        <v>95</v>
      </c>
      <c r="C28" s="173"/>
      <c r="D28" s="173"/>
      <c r="E28" s="174"/>
      <c r="H28" s="27" t="s">
        <v>93</v>
      </c>
      <c r="I28" s="48">
        <f>IF(I27&lt;&gt;0,(IF(I22&gt;=1500000,((I22-1500000)*30%)+150000,0)),0)</f>
        <v>0</v>
      </c>
      <c r="J28" s="48">
        <f>IF(J27&lt;&gt;0,(IF(J22&gt;=1500000,((J22-1500000)*30%)+150000,0)),0)</f>
        <v>0</v>
      </c>
      <c r="K28" s="48">
        <f>IF(K27&lt;&gt;0,(IF(K22&gt;=1500000,((K22-1500000)*30%)+150000,0)),0)</f>
        <v>0</v>
      </c>
      <c r="L28" s="48">
        <f>IF(L27&lt;&gt;0,(IF(L22&gt;=1500000,((L22-1500000)*30%)+150000,0)),0)</f>
        <v>0</v>
      </c>
      <c r="M28" s="48">
        <f>IF(M27&lt;&gt;0,(IF(M22&gt;=1500000,((M22-1500000)*30%)+150000,0)),0)</f>
        <v>0</v>
      </c>
      <c r="N28" s="51"/>
      <c r="EE28" s="34"/>
      <c r="EF28" s="34"/>
      <c r="EG28" s="34"/>
      <c r="EH28" s="34"/>
      <c r="EI28" s="50"/>
      <c r="EJ28" s="34"/>
      <c r="EX28" s="3"/>
      <c r="EY28" s="4"/>
      <c r="EZ28" s="4"/>
      <c r="FA28" s="4"/>
      <c r="FB28" s="4"/>
      <c r="FC28" s="31"/>
    </row>
    <row r="29" spans="2:159" ht="19.2" thickTop="1" thickBot="1">
      <c r="B29" s="78" t="s">
        <v>5</v>
      </c>
      <c r="C29" s="52"/>
      <c r="D29" s="53"/>
      <c r="E29" s="121">
        <f>E13</f>
        <v>0</v>
      </c>
      <c r="F29" s="54"/>
      <c r="H29" s="27" t="s">
        <v>60</v>
      </c>
      <c r="I29" s="48">
        <f>I28+I27</f>
        <v>0</v>
      </c>
      <c r="J29" s="48">
        <f>J28+J27</f>
        <v>0</v>
      </c>
      <c r="K29" s="48">
        <f>K28+K27</f>
        <v>0</v>
      </c>
      <c r="L29" s="48">
        <f>L28+L27</f>
        <v>0</v>
      </c>
      <c r="M29" s="48">
        <f>M28+M27</f>
        <v>0</v>
      </c>
      <c r="N29" s="51"/>
      <c r="EE29" s="34"/>
      <c r="EF29" s="34"/>
      <c r="EG29" s="34"/>
      <c r="EH29" s="34"/>
      <c r="EI29" s="50"/>
      <c r="EJ29" s="34"/>
      <c r="EX29" s="10"/>
      <c r="EY29" s="11"/>
      <c r="EZ29" s="11"/>
      <c r="FA29" s="11"/>
      <c r="FB29" s="11"/>
      <c r="FC29" s="31"/>
    </row>
    <row r="30" spans="2:159" ht="18.600000000000001" thickTop="1">
      <c r="B30" s="144" t="s">
        <v>102</v>
      </c>
      <c r="C30" s="52"/>
      <c r="D30" s="18">
        <f>E29</f>
        <v>0</v>
      </c>
      <c r="E30" s="143"/>
      <c r="I30" s="48"/>
      <c r="J30" s="48"/>
      <c r="K30" s="48"/>
      <c r="L30" s="48"/>
      <c r="M30" s="48"/>
      <c r="N30" s="51"/>
      <c r="EE30" s="34"/>
      <c r="EF30" s="34"/>
      <c r="EG30" s="34"/>
      <c r="EH30" s="34"/>
      <c r="EI30" s="50"/>
      <c r="EJ30" s="34"/>
      <c r="EX30" s="10"/>
      <c r="EY30" s="11"/>
      <c r="EZ30" s="11"/>
      <c r="FA30" s="11"/>
      <c r="FB30" s="11"/>
      <c r="FC30" s="31"/>
    </row>
    <row r="31" spans="2:159" ht="15.6">
      <c r="B31" s="96" t="s">
        <v>6</v>
      </c>
      <c r="C31" s="107"/>
      <c r="D31" s="108"/>
      <c r="E31" s="127">
        <f>D32+D37+D38+D39</f>
        <v>50000</v>
      </c>
      <c r="H31" s="49" t="s">
        <v>86</v>
      </c>
      <c r="I31" s="48">
        <f>D17+I25-I29</f>
        <v>0</v>
      </c>
      <c r="J31" s="48">
        <f>E17+J25-J29</f>
        <v>0</v>
      </c>
      <c r="K31" s="48">
        <f>F17+K25-K29</f>
        <v>0</v>
      </c>
      <c r="L31" s="48">
        <f>G17+L25-L29</f>
        <v>0</v>
      </c>
      <c r="M31" s="48">
        <f>H17+M25-M29</f>
        <v>0</v>
      </c>
      <c r="N31" s="48"/>
      <c r="EE31" s="34"/>
      <c r="EF31" s="34"/>
      <c r="EG31" s="34"/>
      <c r="EH31" s="34"/>
      <c r="EI31" s="34"/>
      <c r="EJ31" s="34"/>
      <c r="EX31" s="3"/>
      <c r="EY31" s="4"/>
      <c r="EZ31" s="4"/>
      <c r="FA31" s="4"/>
      <c r="FB31" s="4"/>
      <c r="FC31" s="31"/>
    </row>
    <row r="32" spans="2:159">
      <c r="B32" s="96" t="s">
        <v>12</v>
      </c>
      <c r="C32" s="107"/>
      <c r="D32" s="109">
        <f>MAX(MIN(D34:D36),0)</f>
        <v>0</v>
      </c>
      <c r="E32" s="114"/>
      <c r="H32" s="49" t="s">
        <v>87</v>
      </c>
      <c r="I32" s="48">
        <f>MAX(I25-I31,0)</f>
        <v>0</v>
      </c>
      <c r="J32" s="48">
        <f>MAX(J25-J31,0)</f>
        <v>0</v>
      </c>
      <c r="K32" s="48">
        <f>MAX(K25-K31,0)</f>
        <v>0</v>
      </c>
      <c r="L32" s="48">
        <f>MAX(L25-L31,0)</f>
        <v>0</v>
      </c>
      <c r="M32" s="48">
        <f>MAX(M25-M31,0)</f>
        <v>0</v>
      </c>
      <c r="N32" s="48">
        <f>SUM(I32:M32)</f>
        <v>0</v>
      </c>
      <c r="EX32" s="3"/>
      <c r="EY32" s="6"/>
      <c r="EZ32" s="6"/>
      <c r="FA32" s="6"/>
      <c r="FB32" s="8"/>
      <c r="FC32" s="31"/>
    </row>
    <row r="33" spans="2:159" ht="14.4" thickBot="1">
      <c r="B33" s="97" t="s">
        <v>68</v>
      </c>
      <c r="C33" s="110" t="s">
        <v>7</v>
      </c>
      <c r="D33" s="111"/>
      <c r="E33" s="114"/>
      <c r="J33" s="118"/>
      <c r="EX33" s="3"/>
      <c r="EY33" s="6"/>
      <c r="EZ33" s="6"/>
      <c r="FA33" s="12"/>
      <c r="FB33" s="8"/>
      <c r="FC33" s="31"/>
    </row>
    <row r="34" spans="2:159" ht="18" thickTop="1">
      <c r="B34" s="98" t="s">
        <v>8</v>
      </c>
      <c r="C34" s="112">
        <f>D30</f>
        <v>0</v>
      </c>
      <c r="D34" s="113">
        <f>IF(UPPER(C33)=ER11,C34*0.5,C34*0.4)</f>
        <v>0</v>
      </c>
      <c r="E34" s="114"/>
      <c r="G34" s="55"/>
      <c r="H34" s="56"/>
      <c r="I34" s="56"/>
      <c r="J34" s="56"/>
      <c r="K34" s="56"/>
      <c r="L34" s="56"/>
      <c r="M34" s="56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X34" s="3"/>
      <c r="EY34" s="6"/>
      <c r="EZ34" s="6"/>
      <c r="FA34" s="6"/>
      <c r="FB34" s="8"/>
      <c r="FC34" s="31"/>
    </row>
    <row r="35" spans="2:159">
      <c r="B35" s="99" t="s">
        <v>9</v>
      </c>
      <c r="C35" s="18"/>
      <c r="D35" s="109">
        <f>C35-(C34*0.1)</f>
        <v>0</v>
      </c>
      <c r="E35" s="114"/>
      <c r="H35" s="117"/>
      <c r="EX35" s="3"/>
      <c r="EY35" s="6"/>
      <c r="EZ35" s="6"/>
      <c r="FA35" s="6"/>
      <c r="FB35" s="8"/>
      <c r="FC35" s="31"/>
    </row>
    <row r="36" spans="2:159" ht="14.4" thickBot="1">
      <c r="B36" s="99" t="s">
        <v>10</v>
      </c>
      <c r="C36" s="18"/>
      <c r="D36" s="115">
        <f>+C36</f>
        <v>0</v>
      </c>
      <c r="E36" s="114"/>
      <c r="EX36" s="3"/>
      <c r="EY36" s="9"/>
      <c r="EZ36" s="6"/>
      <c r="FA36" s="6"/>
      <c r="FB36" s="8"/>
      <c r="FC36" s="31"/>
    </row>
    <row r="37" spans="2:159" ht="14.4" thickTop="1">
      <c r="B37" s="96" t="s">
        <v>57</v>
      </c>
      <c r="C37" s="19">
        <v>50000</v>
      </c>
      <c r="D37" s="116">
        <f>MAX(MIN(C37,50000),0)</f>
        <v>50000</v>
      </c>
      <c r="E37" s="114"/>
      <c r="F37" s="57"/>
      <c r="EX37" s="10"/>
      <c r="EY37" s="11"/>
      <c r="EZ37" s="11"/>
      <c r="FA37" s="11"/>
      <c r="FB37" s="11"/>
      <c r="FC37" s="31"/>
    </row>
    <row r="38" spans="2:159">
      <c r="B38" s="96" t="s">
        <v>63</v>
      </c>
      <c r="C38" s="20">
        <v>0</v>
      </c>
      <c r="D38" s="116">
        <f>+C38</f>
        <v>0</v>
      </c>
      <c r="E38" s="114"/>
      <c r="EX38" s="3"/>
      <c r="EY38" s="4"/>
      <c r="EZ38" s="4"/>
      <c r="FA38" s="4"/>
      <c r="FB38" s="4"/>
      <c r="FC38" s="31"/>
    </row>
    <row r="39" spans="2:159">
      <c r="B39" s="96" t="s">
        <v>11</v>
      </c>
      <c r="C39" s="20">
        <v>0</v>
      </c>
      <c r="D39" s="116">
        <f>IF(C39&gt;2500,2500,C39)</f>
        <v>0</v>
      </c>
      <c r="E39" s="114"/>
      <c r="EX39" s="3"/>
      <c r="EY39" s="6"/>
      <c r="EZ39" s="6"/>
      <c r="FA39" s="6"/>
      <c r="FB39" s="8"/>
      <c r="FC39" s="31"/>
    </row>
    <row r="40" spans="2:159" ht="16.8">
      <c r="B40" s="100" t="s">
        <v>52</v>
      </c>
      <c r="C40" s="107"/>
      <c r="D40" s="107"/>
      <c r="E40" s="127">
        <f>MAX(E29-E31,0)</f>
        <v>0</v>
      </c>
      <c r="EX40" s="3"/>
      <c r="EY40" s="6"/>
      <c r="EZ40" s="6"/>
      <c r="FA40" s="12"/>
      <c r="FB40" s="8"/>
      <c r="FC40" s="31"/>
    </row>
    <row r="41" spans="2:159" ht="15.6">
      <c r="B41" s="101" t="s">
        <v>13</v>
      </c>
      <c r="C41" s="107"/>
      <c r="D41" s="119">
        <f>SUM(C43:C46)</f>
        <v>0</v>
      </c>
      <c r="E41" s="128">
        <f>+D41</f>
        <v>0</v>
      </c>
      <c r="EX41" s="3"/>
      <c r="EY41" s="6"/>
      <c r="EZ41" s="6"/>
      <c r="FA41" s="6"/>
      <c r="FB41" s="8"/>
      <c r="FC41" s="31"/>
    </row>
    <row r="42" spans="2:159" ht="15.6">
      <c r="B42" s="102" t="s">
        <v>14</v>
      </c>
      <c r="C42" s="107"/>
      <c r="D42" s="107"/>
      <c r="E42" s="114"/>
      <c r="EX42" s="3"/>
      <c r="EY42" s="9"/>
      <c r="EZ42" s="6"/>
      <c r="FA42" s="6"/>
      <c r="FB42" s="8"/>
      <c r="FC42" s="31"/>
    </row>
    <row r="43" spans="2:159">
      <c r="B43" s="99" t="s">
        <v>16</v>
      </c>
      <c r="C43" s="20">
        <v>0</v>
      </c>
      <c r="D43" s="107"/>
      <c r="E43" s="114"/>
      <c r="EX43" s="10"/>
      <c r="EY43" s="10"/>
      <c r="EZ43" s="10"/>
      <c r="FA43" s="10"/>
      <c r="FB43" s="10"/>
      <c r="FC43" s="31"/>
    </row>
    <row r="44" spans="2:159">
      <c r="B44" s="99" t="s">
        <v>15</v>
      </c>
      <c r="C44" s="20">
        <v>0</v>
      </c>
      <c r="D44" s="107"/>
      <c r="E44" s="114"/>
      <c r="EX44" s="10"/>
      <c r="EY44" s="10"/>
      <c r="EZ44" s="10"/>
      <c r="FA44" s="10"/>
      <c r="FB44" s="10"/>
      <c r="FC44" s="31"/>
    </row>
    <row r="45" spans="2:159">
      <c r="B45" s="99" t="s">
        <v>17</v>
      </c>
      <c r="C45" s="20">
        <v>0</v>
      </c>
      <c r="D45" s="107"/>
      <c r="E45" s="114"/>
      <c r="EX45" s="10"/>
      <c r="EY45" s="10"/>
      <c r="EZ45" s="10"/>
      <c r="FA45" s="13"/>
      <c r="FB45" s="10"/>
      <c r="FC45" s="31"/>
    </row>
    <row r="46" spans="2:159" ht="15.6">
      <c r="B46" s="102" t="s">
        <v>18</v>
      </c>
      <c r="C46" s="20">
        <v>0</v>
      </c>
      <c r="D46" s="107"/>
      <c r="E46" s="114"/>
      <c r="EX46" s="10"/>
      <c r="EY46" s="10"/>
      <c r="EZ46" s="10"/>
      <c r="FA46" s="10"/>
      <c r="FB46" s="10"/>
      <c r="FC46" s="31"/>
    </row>
    <row r="47" spans="2:159" ht="17.399999999999999">
      <c r="B47" s="103" t="s">
        <v>19</v>
      </c>
      <c r="C47" s="107"/>
      <c r="D47" s="107"/>
      <c r="E47" s="127">
        <f>SUM(D48:D50)</f>
        <v>0</v>
      </c>
      <c r="EX47" s="3"/>
      <c r="EY47" s="3"/>
      <c r="EZ47" s="3"/>
      <c r="FA47" s="4"/>
      <c r="FB47" s="4"/>
      <c r="FC47" s="31"/>
    </row>
    <row r="48" spans="2:159">
      <c r="B48" s="99" t="s">
        <v>20</v>
      </c>
      <c r="C48" s="20">
        <v>0</v>
      </c>
      <c r="D48" s="119">
        <f>-IF(C48&gt;200000,200000,C48)</f>
        <v>0</v>
      </c>
      <c r="E48" s="114"/>
      <c r="EX48" s="3"/>
      <c r="EY48" s="14"/>
      <c r="EZ48" s="14"/>
      <c r="FA48" s="14"/>
      <c r="FB48" s="15"/>
      <c r="FC48" s="31"/>
    </row>
    <row r="49" spans="2:159">
      <c r="B49" s="99" t="s">
        <v>22</v>
      </c>
      <c r="C49" s="20">
        <v>0</v>
      </c>
      <c r="D49" s="119">
        <f>-IF(C49&gt;50000,50000,C49)</f>
        <v>0</v>
      </c>
      <c r="E49" s="114"/>
      <c r="EX49" s="3"/>
      <c r="EY49" s="6"/>
      <c r="EZ49" s="14"/>
      <c r="FA49" s="14"/>
      <c r="FB49" s="15"/>
      <c r="FC49" s="31"/>
    </row>
    <row r="50" spans="2:159">
      <c r="B50" s="99" t="s">
        <v>29</v>
      </c>
      <c r="C50" s="20"/>
      <c r="D50" s="116">
        <f>+C50</f>
        <v>0</v>
      </c>
      <c r="E50" s="114"/>
      <c r="EX50" s="3"/>
      <c r="EY50" s="6"/>
      <c r="EZ50" s="14"/>
      <c r="FA50" s="14"/>
      <c r="FB50" s="15"/>
      <c r="FC50" s="31"/>
    </row>
    <row r="51" spans="2:159" ht="18" thickBot="1">
      <c r="B51" s="103" t="s">
        <v>21</v>
      </c>
      <c r="C51" s="91"/>
      <c r="D51" s="92"/>
      <c r="E51" s="93">
        <f>SUM(E40,E41,E47)</f>
        <v>0</v>
      </c>
      <c r="EX51" s="3"/>
      <c r="EY51" s="6"/>
      <c r="EZ51" s="14"/>
      <c r="FA51" s="14"/>
      <c r="FB51" s="15"/>
      <c r="FC51" s="31"/>
    </row>
    <row r="52" spans="2:159" ht="16.2" thickTop="1">
      <c r="B52" s="104" t="s">
        <v>62</v>
      </c>
      <c r="C52" s="107"/>
      <c r="D52" s="107"/>
      <c r="E52" s="114"/>
      <c r="EX52" s="3"/>
      <c r="EY52" s="6"/>
      <c r="EZ52" s="14"/>
      <c r="FA52" s="14"/>
      <c r="FB52" s="15"/>
      <c r="FC52" s="31"/>
    </row>
    <row r="53" spans="2:159" ht="15.6">
      <c r="B53" s="105" t="s">
        <v>30</v>
      </c>
      <c r="C53" s="21"/>
      <c r="D53" s="112">
        <f>IF(SUM(C53:C64)&gt;150001,150000,SUM(C53:C64))</f>
        <v>0</v>
      </c>
      <c r="E53" s="127">
        <f>MIN(-D53,0)</f>
        <v>0</v>
      </c>
      <c r="EG53" s="58"/>
      <c r="EX53" s="3"/>
      <c r="EY53" s="6"/>
      <c r="EZ53" s="14"/>
      <c r="FA53" s="14"/>
      <c r="FB53" s="15"/>
      <c r="FC53" s="31"/>
    </row>
    <row r="54" spans="2:159" ht="17.25" customHeight="1">
      <c r="B54" s="105" t="s">
        <v>23</v>
      </c>
      <c r="C54" s="20">
        <v>0</v>
      </c>
      <c r="D54" s="107"/>
      <c r="E54" s="114"/>
      <c r="G54" s="59"/>
      <c r="H54" s="60"/>
      <c r="I54" s="60"/>
      <c r="J54" s="60"/>
      <c r="K54" s="60"/>
      <c r="L54" s="60"/>
      <c r="M54" s="60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9"/>
      <c r="CO54" s="59"/>
      <c r="CP54" s="59"/>
      <c r="CQ54" s="59"/>
      <c r="CR54" s="59"/>
      <c r="CS54" s="59"/>
      <c r="CT54" s="59"/>
      <c r="CU54" s="59"/>
      <c r="CV54" s="59"/>
      <c r="CW54" s="59"/>
      <c r="CX54" s="59"/>
      <c r="CY54" s="59"/>
      <c r="CZ54" s="59"/>
      <c r="DA54" s="59"/>
      <c r="DB54" s="59"/>
      <c r="DC54" s="59"/>
      <c r="DD54" s="59"/>
      <c r="DE54" s="59"/>
      <c r="DF54" s="59"/>
      <c r="DG54" s="59"/>
      <c r="DH54" s="59"/>
      <c r="DI54" s="59"/>
      <c r="DJ54" s="59"/>
      <c r="DK54" s="59"/>
      <c r="DL54" s="59"/>
      <c r="DM54" s="59"/>
      <c r="DN54" s="59"/>
      <c r="DO54" s="59"/>
      <c r="DP54" s="59"/>
      <c r="DQ54" s="59"/>
      <c r="DR54" s="59"/>
      <c r="DS54" s="59"/>
      <c r="DT54" s="59"/>
      <c r="DU54" s="59"/>
      <c r="DV54" s="59"/>
      <c r="DW54" s="59"/>
      <c r="DX54" s="59"/>
      <c r="DY54" s="59"/>
      <c r="DZ54" s="59"/>
      <c r="EA54" s="59"/>
      <c r="EB54" s="59"/>
      <c r="EC54" s="59"/>
      <c r="ED54" s="59"/>
      <c r="EE54" s="59"/>
      <c r="EF54" s="59"/>
      <c r="EX54" s="3"/>
      <c r="EY54" s="6"/>
      <c r="EZ54" s="14"/>
      <c r="FA54" s="14"/>
      <c r="FB54" s="15"/>
      <c r="FC54" s="31"/>
    </row>
    <row r="55" spans="2:159" ht="16.5" customHeight="1">
      <c r="B55" s="105" t="s">
        <v>24</v>
      </c>
      <c r="C55" s="20">
        <v>0</v>
      </c>
      <c r="D55" s="107"/>
      <c r="E55" s="114"/>
      <c r="F55" s="61"/>
      <c r="G55" s="59"/>
      <c r="H55" s="60"/>
      <c r="I55" s="60"/>
      <c r="J55" s="60"/>
      <c r="K55" s="60"/>
      <c r="L55" s="60"/>
      <c r="M55" s="60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9"/>
      <c r="CO55" s="59"/>
      <c r="CP55" s="59"/>
      <c r="CQ55" s="59"/>
      <c r="CR55" s="59"/>
      <c r="CS55" s="59"/>
      <c r="CT55" s="59"/>
      <c r="CU55" s="59"/>
      <c r="CV55" s="59"/>
      <c r="CW55" s="59"/>
      <c r="CX55" s="59"/>
      <c r="CY55" s="59"/>
      <c r="CZ55" s="59"/>
      <c r="DA55" s="59"/>
      <c r="DB55" s="59"/>
      <c r="DC55" s="59"/>
      <c r="DD55" s="59"/>
      <c r="DE55" s="59"/>
      <c r="DF55" s="59"/>
      <c r="DG55" s="59"/>
      <c r="DH55" s="59"/>
      <c r="DI55" s="59"/>
      <c r="DJ55" s="59"/>
      <c r="DK55" s="59"/>
      <c r="DL55" s="59"/>
      <c r="DM55" s="59"/>
      <c r="DN55" s="59"/>
      <c r="DO55" s="59"/>
      <c r="DP55" s="59"/>
      <c r="DQ55" s="59"/>
      <c r="DR55" s="59"/>
      <c r="DS55" s="59"/>
      <c r="DT55" s="59"/>
      <c r="DU55" s="59"/>
      <c r="DV55" s="59"/>
      <c r="DW55" s="59"/>
      <c r="DX55" s="59"/>
      <c r="DY55" s="59"/>
      <c r="DZ55" s="59"/>
      <c r="EA55" s="59"/>
      <c r="EB55" s="59"/>
      <c r="EC55" s="59"/>
      <c r="ED55" s="59"/>
      <c r="EE55" s="59"/>
      <c r="EF55" s="59"/>
      <c r="EX55" s="3"/>
      <c r="EY55" s="14"/>
      <c r="EZ55" s="14"/>
      <c r="FA55" s="14"/>
      <c r="FB55" s="10"/>
      <c r="FC55" s="31"/>
    </row>
    <row r="56" spans="2:159" ht="16.5" customHeight="1">
      <c r="B56" s="105" t="s">
        <v>25</v>
      </c>
      <c r="C56" s="20">
        <v>0</v>
      </c>
      <c r="D56" s="107"/>
      <c r="E56" s="114"/>
      <c r="F56" s="61"/>
      <c r="G56" s="59"/>
      <c r="H56" s="60"/>
      <c r="I56" s="60"/>
      <c r="J56" s="60"/>
      <c r="K56" s="60"/>
      <c r="L56" s="60"/>
      <c r="M56" s="60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  <c r="CT56" s="59"/>
      <c r="CU56" s="59"/>
      <c r="CV56" s="59"/>
      <c r="CW56" s="59"/>
      <c r="CX56" s="59"/>
      <c r="CY56" s="59"/>
      <c r="CZ56" s="59"/>
      <c r="DA56" s="59"/>
      <c r="DB56" s="59"/>
      <c r="DC56" s="59"/>
      <c r="DD56" s="59"/>
      <c r="DE56" s="59"/>
      <c r="DF56" s="59"/>
      <c r="DG56" s="59"/>
      <c r="DH56" s="59"/>
      <c r="DI56" s="59"/>
      <c r="DJ56" s="59"/>
      <c r="DK56" s="59"/>
      <c r="DL56" s="59"/>
      <c r="DM56" s="59"/>
      <c r="DN56" s="59"/>
      <c r="DO56" s="59"/>
      <c r="DP56" s="59"/>
      <c r="DQ56" s="59"/>
      <c r="DR56" s="59"/>
      <c r="DS56" s="59"/>
      <c r="DT56" s="59"/>
      <c r="DU56" s="59"/>
      <c r="DV56" s="59"/>
      <c r="DW56" s="59"/>
      <c r="DX56" s="59"/>
      <c r="DY56" s="59"/>
      <c r="DZ56" s="59"/>
      <c r="EA56" s="59"/>
      <c r="EB56" s="59"/>
      <c r="EC56" s="59"/>
      <c r="ED56" s="59"/>
      <c r="EE56" s="59"/>
      <c r="EF56" s="59"/>
      <c r="EX56" s="10"/>
      <c r="EY56" s="10"/>
      <c r="EZ56" s="10"/>
      <c r="FA56" s="10"/>
      <c r="FB56" s="10"/>
      <c r="FC56" s="31"/>
    </row>
    <row r="57" spans="2:159" ht="16.5" customHeight="1">
      <c r="B57" s="105" t="s">
        <v>26</v>
      </c>
      <c r="C57" s="20">
        <v>0</v>
      </c>
      <c r="D57" s="107"/>
      <c r="E57" s="114"/>
      <c r="F57" s="61"/>
      <c r="G57" s="59"/>
      <c r="H57" s="60"/>
      <c r="I57" s="60"/>
      <c r="J57" s="60"/>
      <c r="K57" s="60"/>
      <c r="L57" s="60"/>
      <c r="M57" s="60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59"/>
      <c r="DP57" s="59"/>
      <c r="DQ57" s="59"/>
      <c r="DR57" s="59"/>
      <c r="DS57" s="59"/>
      <c r="DT57" s="59"/>
      <c r="DU57" s="59"/>
      <c r="DV57" s="59"/>
      <c r="DW57" s="59"/>
      <c r="DX57" s="59"/>
      <c r="DY57" s="59"/>
      <c r="DZ57" s="59"/>
      <c r="EA57" s="59"/>
      <c r="EB57" s="59"/>
      <c r="EC57" s="59"/>
      <c r="ED57" s="59"/>
      <c r="EE57" s="59"/>
      <c r="EF57" s="59"/>
      <c r="EX57" s="3"/>
      <c r="EY57" s="3"/>
      <c r="EZ57" s="3"/>
      <c r="FA57" s="4"/>
      <c r="FB57" s="4"/>
      <c r="FC57" s="31"/>
    </row>
    <row r="58" spans="2:159">
      <c r="B58" s="105" t="s">
        <v>31</v>
      </c>
      <c r="C58" s="20">
        <v>0</v>
      </c>
      <c r="D58" s="107"/>
      <c r="E58" s="114"/>
      <c r="F58" s="61"/>
      <c r="G58" s="62"/>
      <c r="H58" s="63"/>
      <c r="I58" s="63"/>
      <c r="J58" s="63"/>
      <c r="K58" s="63"/>
      <c r="L58" s="63"/>
      <c r="M58" s="63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X58" s="3"/>
      <c r="EY58" s="14"/>
      <c r="EZ58" s="14"/>
      <c r="FA58" s="14"/>
      <c r="FB58" s="15"/>
      <c r="FC58" s="31"/>
    </row>
    <row r="59" spans="2:159">
      <c r="B59" s="105" t="s">
        <v>58</v>
      </c>
      <c r="C59" s="20">
        <v>0</v>
      </c>
      <c r="D59" s="107"/>
      <c r="E59" s="114"/>
      <c r="EX59" s="16"/>
      <c r="EY59" s="14"/>
      <c r="EZ59" s="14"/>
      <c r="FA59" s="14"/>
      <c r="FB59" s="15"/>
      <c r="FC59" s="31"/>
    </row>
    <row r="60" spans="2:159">
      <c r="B60" s="105" t="s">
        <v>44</v>
      </c>
      <c r="C60" s="20">
        <v>0</v>
      </c>
      <c r="D60" s="107"/>
      <c r="E60" s="114"/>
      <c r="EX60" s="3"/>
      <c r="EY60" s="14"/>
      <c r="EZ60" s="14"/>
      <c r="FA60" s="14"/>
      <c r="FB60" s="15"/>
      <c r="FC60" s="31"/>
    </row>
    <row r="61" spans="2:159">
      <c r="B61" s="105" t="s">
        <v>27</v>
      </c>
      <c r="C61" s="20">
        <v>0</v>
      </c>
      <c r="D61" s="107"/>
      <c r="E61" s="114"/>
      <c r="EX61" s="3"/>
      <c r="EY61" s="14"/>
      <c r="EZ61" s="14"/>
      <c r="FA61" s="14"/>
      <c r="FB61" s="15"/>
      <c r="FC61" s="31"/>
    </row>
    <row r="62" spans="2:159">
      <c r="B62" s="105" t="s">
        <v>32</v>
      </c>
      <c r="C62" s="20">
        <v>0</v>
      </c>
      <c r="D62" s="107"/>
      <c r="E62" s="114"/>
      <c r="EX62" s="3"/>
      <c r="EY62" s="14"/>
      <c r="EZ62" s="14"/>
      <c r="FA62" s="14"/>
      <c r="FB62" s="15"/>
      <c r="FC62" s="31"/>
    </row>
    <row r="63" spans="2:159">
      <c r="B63" s="105" t="s">
        <v>53</v>
      </c>
      <c r="C63" s="20">
        <v>0</v>
      </c>
      <c r="D63" s="107"/>
      <c r="E63" s="114"/>
      <c r="EX63" s="3"/>
      <c r="EY63" s="14"/>
      <c r="EZ63" s="14"/>
      <c r="FA63" s="14"/>
      <c r="FB63" s="15"/>
      <c r="FC63" s="31"/>
    </row>
    <row r="64" spans="2:159" ht="16.5" customHeight="1">
      <c r="B64" s="105" t="s">
        <v>28</v>
      </c>
      <c r="C64" s="20">
        <v>0</v>
      </c>
      <c r="D64" s="107"/>
      <c r="E64" s="114"/>
      <c r="G64" s="35"/>
      <c r="H64" s="36"/>
      <c r="I64" s="36"/>
      <c r="J64" s="36"/>
      <c r="K64" s="36"/>
      <c r="L64" s="36"/>
      <c r="M64" s="36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X64" s="3"/>
      <c r="EY64" s="17"/>
      <c r="EZ64" s="14"/>
      <c r="FA64" s="14"/>
      <c r="FB64" s="15"/>
      <c r="FC64" s="31"/>
    </row>
    <row r="65" spans="2:159" ht="16.5" customHeight="1">
      <c r="B65" s="106" t="s">
        <v>61</v>
      </c>
      <c r="C65" s="20"/>
      <c r="D65" s="107"/>
      <c r="E65" s="127">
        <f>-IF(C65&gt;50000,50000,C65)</f>
        <v>0</v>
      </c>
      <c r="G65" s="35"/>
      <c r="H65" s="36"/>
      <c r="I65" s="36"/>
      <c r="J65" s="36"/>
      <c r="K65" s="36"/>
      <c r="L65" s="36"/>
      <c r="M65" s="36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X65" s="3"/>
      <c r="EY65" s="14"/>
      <c r="EZ65" s="14"/>
      <c r="FA65" s="14"/>
      <c r="FB65" s="10"/>
      <c r="FC65" s="31"/>
    </row>
    <row r="66" spans="2:159" ht="17.25" customHeight="1">
      <c r="B66" s="104" t="s">
        <v>54</v>
      </c>
      <c r="C66" s="107"/>
      <c r="D66" s="107"/>
      <c r="E66" s="127">
        <f>-SUM(D67:D75)</f>
        <v>0</v>
      </c>
      <c r="G66" s="35"/>
      <c r="H66" s="36"/>
      <c r="I66" s="36"/>
      <c r="J66" s="36"/>
      <c r="K66" s="36"/>
      <c r="L66" s="36"/>
      <c r="M66" s="36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X66" s="10"/>
      <c r="EY66" s="10"/>
      <c r="EZ66" s="10"/>
      <c r="FA66" s="10"/>
      <c r="FB66" s="10"/>
      <c r="FC66" s="31"/>
    </row>
    <row r="67" spans="2:159" ht="15" customHeight="1">
      <c r="B67" s="99" t="s">
        <v>33</v>
      </c>
      <c r="C67" s="20"/>
      <c r="D67" s="119">
        <f>IF(C67&gt;25000,25000,C67)</f>
        <v>0</v>
      </c>
      <c r="E67" s="114"/>
      <c r="G67" s="35"/>
      <c r="H67" s="36"/>
      <c r="I67" s="36"/>
      <c r="J67" s="36"/>
      <c r="K67" s="36"/>
      <c r="L67" s="36"/>
      <c r="M67" s="36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X67" s="3"/>
      <c r="EY67" s="3"/>
      <c r="EZ67" s="3"/>
      <c r="FA67" s="4"/>
      <c r="FB67" s="4"/>
      <c r="FC67" s="31"/>
    </row>
    <row r="68" spans="2:159">
      <c r="B68" s="99" t="s">
        <v>34</v>
      </c>
      <c r="C68" s="20"/>
      <c r="D68" s="119">
        <f>IF(C68&gt;50000,50000,C68)</f>
        <v>0</v>
      </c>
      <c r="E68" s="114"/>
      <c r="EX68" s="3"/>
      <c r="EY68" s="14"/>
      <c r="EZ68" s="14"/>
      <c r="FA68" s="14"/>
      <c r="FB68" s="15"/>
      <c r="FC68" s="31"/>
    </row>
    <row r="69" spans="2:159">
      <c r="B69" s="99" t="s">
        <v>35</v>
      </c>
      <c r="C69" s="20"/>
      <c r="D69" s="119">
        <f>+C69</f>
        <v>0</v>
      </c>
      <c r="E69" s="114"/>
      <c r="EX69" s="3"/>
      <c r="EY69" s="14"/>
      <c r="EZ69" s="14"/>
      <c r="FA69" s="14"/>
      <c r="FB69" s="15"/>
      <c r="FC69" s="31"/>
    </row>
    <row r="70" spans="2:159">
      <c r="B70" s="99" t="s">
        <v>36</v>
      </c>
      <c r="C70" s="20"/>
      <c r="D70" s="119">
        <f>IF(C70&gt;125000,125000,C70)</f>
        <v>0</v>
      </c>
      <c r="E70" s="114"/>
      <c r="EX70" s="3"/>
      <c r="EY70" s="14"/>
      <c r="EZ70" s="14"/>
      <c r="FA70" s="14"/>
      <c r="FB70" s="15"/>
      <c r="FC70" s="31"/>
    </row>
    <row r="71" spans="2:159">
      <c r="B71" s="99" t="s">
        <v>51</v>
      </c>
      <c r="C71" s="20"/>
      <c r="D71" s="119">
        <f>IF(C71&gt;100000,100000,C71)</f>
        <v>0</v>
      </c>
      <c r="E71" s="114"/>
      <c r="EX71" s="3"/>
      <c r="EY71" s="14"/>
      <c r="EZ71" s="14"/>
      <c r="FA71" s="14"/>
      <c r="FB71" s="15"/>
      <c r="FC71" s="31"/>
    </row>
    <row r="72" spans="2:159">
      <c r="B72" s="99" t="s">
        <v>37</v>
      </c>
      <c r="C72" s="20"/>
      <c r="D72" s="116">
        <f>C72</f>
        <v>0</v>
      </c>
      <c r="E72" s="114"/>
      <c r="EX72" s="3"/>
      <c r="EY72" s="14"/>
      <c r="EZ72" s="14"/>
      <c r="FA72" s="14"/>
      <c r="FB72" s="15"/>
      <c r="FC72" s="31"/>
    </row>
    <row r="73" spans="2:159" ht="14.25" customHeight="1">
      <c r="B73" s="99" t="s">
        <v>38</v>
      </c>
      <c r="C73" s="20"/>
      <c r="D73" s="116">
        <f>C73</f>
        <v>0</v>
      </c>
      <c r="E73" s="114"/>
      <c r="G73" s="35"/>
      <c r="H73" s="36"/>
      <c r="I73" s="36"/>
      <c r="J73" s="36"/>
      <c r="K73" s="36"/>
      <c r="L73" s="36"/>
      <c r="M73" s="36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X73" s="3"/>
      <c r="EY73" s="14"/>
      <c r="EZ73" s="14"/>
      <c r="FA73" s="14"/>
      <c r="FB73" s="15"/>
      <c r="FC73" s="31"/>
    </row>
    <row r="74" spans="2:159" ht="14.25" customHeight="1">
      <c r="B74" s="99" t="s">
        <v>39</v>
      </c>
      <c r="C74" s="20"/>
      <c r="D74" s="119">
        <f>IF(C74&gt;125000,125000,C74)</f>
        <v>0</v>
      </c>
      <c r="E74" s="114"/>
      <c r="G74" s="35"/>
      <c r="H74" s="36"/>
      <c r="I74" s="36"/>
      <c r="J74" s="36"/>
      <c r="K74" s="36"/>
      <c r="L74" s="36"/>
      <c r="M74" s="36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X74" s="3"/>
      <c r="EY74" s="17"/>
      <c r="EZ74" s="14"/>
      <c r="FA74" s="14"/>
      <c r="FB74" s="15"/>
      <c r="FC74" s="31"/>
    </row>
    <row r="75" spans="2:159" ht="15" customHeight="1">
      <c r="B75" s="99" t="s">
        <v>56</v>
      </c>
      <c r="C75" s="22"/>
      <c r="D75" s="120">
        <f>IF(C75&gt;50000,50000,C75)</f>
        <v>0</v>
      </c>
      <c r="E75" s="114"/>
      <c r="G75" s="35"/>
      <c r="H75" s="36"/>
      <c r="I75" s="64" t="s">
        <v>92</v>
      </c>
      <c r="J75" s="36"/>
      <c r="K75" s="36"/>
      <c r="L75" s="36"/>
      <c r="M75" s="36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X75" s="3"/>
      <c r="EY75" s="14"/>
      <c r="EZ75" s="14"/>
      <c r="FA75" s="14"/>
      <c r="FB75" s="10"/>
      <c r="FC75" s="31"/>
    </row>
    <row r="76" spans="2:159" ht="17.25" customHeight="1">
      <c r="B76" s="104" t="s">
        <v>45</v>
      </c>
      <c r="C76" s="18"/>
      <c r="D76" s="109">
        <f>+C76</f>
        <v>0</v>
      </c>
      <c r="E76" s="127">
        <f>-D76</f>
        <v>0</v>
      </c>
      <c r="G76" s="35"/>
      <c r="H76" s="36"/>
      <c r="I76" s="65">
        <v>0.3</v>
      </c>
      <c r="J76" s="65">
        <v>0.2</v>
      </c>
      <c r="K76" s="65">
        <v>0.05</v>
      </c>
      <c r="L76" s="66"/>
      <c r="M76" s="36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X76" s="3"/>
      <c r="EY76" s="14"/>
      <c r="EZ76" s="14"/>
      <c r="FA76" s="14"/>
      <c r="FB76" s="10"/>
      <c r="FC76" s="31"/>
    </row>
    <row r="77" spans="2:159" ht="22.2" thickBot="1">
      <c r="B77" s="94" t="s">
        <v>47</v>
      </c>
      <c r="C77" s="23"/>
      <c r="D77" s="23"/>
      <c r="E77" s="95">
        <f>SUM(E51,E53,E65,E66,E76,)</f>
        <v>0</v>
      </c>
      <c r="G77" s="35"/>
      <c r="H77" s="36"/>
      <c r="I77" s="67" t="s">
        <v>88</v>
      </c>
      <c r="J77" s="67" t="s">
        <v>89</v>
      </c>
      <c r="K77" s="67" t="s">
        <v>90</v>
      </c>
      <c r="L77" s="67"/>
      <c r="M77" s="67"/>
      <c r="N77" s="67" t="s">
        <v>60</v>
      </c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X77" s="31"/>
      <c r="EY77" s="31"/>
      <c r="EZ77" s="31"/>
      <c r="FA77" s="31"/>
      <c r="FB77" s="31"/>
      <c r="FC77" s="31"/>
    </row>
    <row r="78" spans="2:159" ht="14.4" thickTop="1">
      <c r="B78" s="122"/>
      <c r="C78" s="107"/>
      <c r="D78" s="107"/>
      <c r="E78" s="114"/>
      <c r="I78" s="42">
        <f>(IF(E77&gt;=1000000,((E77-1000000)*30%)+112500,0))</f>
        <v>0</v>
      </c>
      <c r="J78" s="42">
        <f>IF(AND(E77&gt;=500000,E77&lt;1000000),(((E77-500000)*20%)+12500),0)</f>
        <v>0</v>
      </c>
      <c r="K78" s="42">
        <f>IF(AND(E77&gt;=250000,E77&lt;500000),(((E77-250000)*5%)+0),0)</f>
        <v>0</v>
      </c>
      <c r="L78" s="42"/>
      <c r="M78" s="42"/>
      <c r="N78" s="42">
        <f>SUM(I78:M78)</f>
        <v>0</v>
      </c>
    </row>
    <row r="79" spans="2:159" ht="16.2" thickBot="1">
      <c r="B79" s="79" t="s">
        <v>42</v>
      </c>
      <c r="C79" s="23"/>
      <c r="D79" s="23"/>
      <c r="E79" s="93">
        <f>N78</f>
        <v>0</v>
      </c>
      <c r="EI79" s="68"/>
    </row>
    <row r="80" spans="2:159" ht="16.2" thickTop="1">
      <c r="B80" s="99" t="s">
        <v>59</v>
      </c>
      <c r="C80" s="107"/>
      <c r="D80" s="107"/>
      <c r="E80" s="123">
        <f>IF(E77&lt;=500000,MIN(E79,12500),0)</f>
        <v>0</v>
      </c>
      <c r="H80" s="26"/>
      <c r="I80" s="43" t="s">
        <v>80</v>
      </c>
      <c r="N80" s="27"/>
      <c r="EI80" s="68"/>
    </row>
    <row r="81" spans="2:140" ht="16.2" thickBot="1">
      <c r="B81" s="79" t="s">
        <v>91</v>
      </c>
      <c r="C81" s="23"/>
      <c r="D81" s="23"/>
      <c r="E81" s="95">
        <f>E79-E80</f>
        <v>0</v>
      </c>
      <c r="H81" s="26"/>
      <c r="I81" s="141">
        <v>0</v>
      </c>
      <c r="J81" s="141">
        <v>5000000</v>
      </c>
      <c r="K81" s="141">
        <v>10000000</v>
      </c>
      <c r="L81" s="141">
        <v>20000000</v>
      </c>
      <c r="M81" s="141">
        <v>50000000</v>
      </c>
      <c r="N81" s="141"/>
      <c r="EI81" s="68"/>
    </row>
    <row r="82" spans="2:140" ht="22.8" thickTop="1" thickBot="1">
      <c r="B82" s="99" t="s">
        <v>80</v>
      </c>
      <c r="C82" s="107"/>
      <c r="D82" s="107"/>
      <c r="E82" s="136">
        <f>N89</f>
        <v>0</v>
      </c>
      <c r="H82" s="26"/>
      <c r="I82" s="41" t="s">
        <v>83</v>
      </c>
      <c r="J82" s="41" t="s">
        <v>81</v>
      </c>
      <c r="K82" s="41" t="s">
        <v>82</v>
      </c>
      <c r="L82" s="41" t="s">
        <v>84</v>
      </c>
      <c r="M82" s="41" t="s">
        <v>85</v>
      </c>
      <c r="N82" s="41" t="s">
        <v>65</v>
      </c>
      <c r="EI82" s="68"/>
      <c r="EJ82" s="69"/>
    </row>
    <row r="83" spans="2:140" ht="16.2" thickBot="1">
      <c r="B83" s="124" t="s">
        <v>46</v>
      </c>
      <c r="C83" s="107"/>
      <c r="D83" s="107"/>
      <c r="E83" s="137">
        <f>(E81+E82)*4%</f>
        <v>0</v>
      </c>
      <c r="H83" s="26"/>
      <c r="I83" s="46">
        <v>0</v>
      </c>
      <c r="J83" s="46">
        <v>0.1</v>
      </c>
      <c r="K83" s="46">
        <v>0.15</v>
      </c>
      <c r="L83" s="46">
        <v>0.25</v>
      </c>
      <c r="M83" s="46">
        <v>0.37</v>
      </c>
      <c r="N83" s="27"/>
      <c r="EI83" s="68"/>
      <c r="EJ83" s="69"/>
    </row>
    <row r="84" spans="2:140" ht="16.2" thickTop="1">
      <c r="B84" s="79" t="s">
        <v>40</v>
      </c>
      <c r="C84" s="23"/>
      <c r="D84" s="23"/>
      <c r="E84" s="80">
        <f>ROUND(SUM(E81:E83),0)</f>
        <v>0</v>
      </c>
      <c r="H84" s="26"/>
      <c r="I84" s="48">
        <f>IF(E77&lt;=5000000,E81*I83,0)</f>
        <v>0</v>
      </c>
      <c r="J84" s="48">
        <f>IF(AND(E77&gt;5000000,E77&lt;=10000000),E81*J83,0)</f>
        <v>0</v>
      </c>
      <c r="K84" s="48">
        <f>IF(AND(E77&gt;10000000,E77&lt;=20000000),E81*K83,0)</f>
        <v>0</v>
      </c>
      <c r="L84" s="48">
        <f>IF(AND(E77&gt;20000000,E77&lt;=50000000),E81*L83,0)</f>
        <v>0</v>
      </c>
      <c r="M84" s="48">
        <f>IF(E77&gt;50000000,E81*M83,0)</f>
        <v>0</v>
      </c>
      <c r="N84" s="48"/>
    </row>
    <row r="85" spans="2:140" ht="15.6">
      <c r="B85" s="96" t="s">
        <v>41</v>
      </c>
      <c r="C85" s="107"/>
      <c r="D85" s="107"/>
      <c r="E85" s="138"/>
      <c r="H85" s="49"/>
      <c r="I85" s="48">
        <f>IF(I81=0,0,MAX(IF(E77&lt;=5000000,E77-I81,0),0))</f>
        <v>0</v>
      </c>
      <c r="J85" s="48">
        <f>IF(AND(E77&gt;5000000,E77&lt;=10000000),E77-J81,0)</f>
        <v>0</v>
      </c>
      <c r="K85" s="48">
        <f>IF(AND(E77&gt;10000000,E77&lt;=20000000),E77-K81,0)</f>
        <v>0</v>
      </c>
      <c r="L85" s="48">
        <f>IF(AND(E77&gt;20000000,E77&lt;=50000000),E77-L81,0)</f>
        <v>0</v>
      </c>
      <c r="M85" s="48">
        <f>IF(E77&gt;50000000,E77-M81,0)</f>
        <v>0</v>
      </c>
      <c r="N85" s="48"/>
    </row>
    <row r="86" spans="2:140" ht="16.2" thickBot="1">
      <c r="B86" s="139" t="s">
        <v>43</v>
      </c>
      <c r="C86" s="23"/>
      <c r="D86" s="23"/>
      <c r="E86" s="140">
        <f>E84-E85</f>
        <v>0</v>
      </c>
      <c r="H86" s="27" t="s">
        <v>93</v>
      </c>
      <c r="I86" s="48">
        <f>IF(I85&lt;&gt;0,(IF(I81&gt;=1000000,((I81-1000000)*30%)+112500,0)),0)</f>
        <v>0</v>
      </c>
      <c r="J86" s="48">
        <f>IF(J85&lt;&gt;0,(IF(J81&gt;=1000000,((J81-1000000)*30%)+112500,0)),0)</f>
        <v>0</v>
      </c>
      <c r="K86" s="48">
        <f>IF(K85&lt;&gt;0,(IF(K81&gt;=1000000,((K81-1000000)*30%)+112500,0)),0)</f>
        <v>0</v>
      </c>
      <c r="L86" s="48">
        <f>IF(L85&lt;&gt;0,(IF(L81&gt;=1000000,((L81-1000000)*30%)+112500,0)),0)</f>
        <v>0</v>
      </c>
      <c r="M86" s="48">
        <f>IF(M85&lt;&gt;0,(IF(M81&gt;=1000000,((M81-1000000)*30%)+112500,0)),0)</f>
        <v>0</v>
      </c>
      <c r="N86" s="51"/>
    </row>
    <row r="87" spans="2:140" ht="18" thickBot="1">
      <c r="B87" s="125" t="s">
        <v>50</v>
      </c>
      <c r="C87" s="126"/>
      <c r="D87" s="126"/>
      <c r="E87" s="135">
        <f>IFERROR((E84/E51),0)</f>
        <v>0</v>
      </c>
      <c r="H87" s="27" t="s">
        <v>60</v>
      </c>
      <c r="I87" s="48">
        <f>I86+I85</f>
        <v>0</v>
      </c>
      <c r="J87" s="48">
        <f>J86+J85</f>
        <v>0</v>
      </c>
      <c r="K87" s="48">
        <f>K86+K85</f>
        <v>0</v>
      </c>
      <c r="L87" s="48">
        <f>L86+L85</f>
        <v>0</v>
      </c>
      <c r="M87" s="48">
        <f>M86+M85</f>
        <v>0</v>
      </c>
      <c r="N87" s="51"/>
    </row>
    <row r="88" spans="2:140" ht="15" thickTop="1" thickBot="1">
      <c r="B88" s="169"/>
      <c r="C88" s="169"/>
      <c r="D88" s="169"/>
      <c r="E88" s="169"/>
      <c r="H88" s="49" t="s">
        <v>86</v>
      </c>
      <c r="I88" s="48">
        <f>D76+I84-I87</f>
        <v>0</v>
      </c>
      <c r="J88" s="48">
        <f>E79+J84-J87</f>
        <v>0</v>
      </c>
      <c r="K88" s="48">
        <f>F76+K84-K87</f>
        <v>0</v>
      </c>
      <c r="L88" s="48">
        <f>G76+L84-L87</f>
        <v>0</v>
      </c>
      <c r="M88" s="48">
        <f>H76+M84-M87</f>
        <v>0</v>
      </c>
      <c r="N88" s="48"/>
    </row>
    <row r="89" spans="2:140" ht="26.25" customHeight="1" thickTop="1" thickBot="1">
      <c r="B89" s="161" t="s">
        <v>67</v>
      </c>
      <c r="C89" s="162"/>
      <c r="D89" s="150" t="str">
        <f>IF(ISBLANK(E13),"",IF(E22&lt;E84,"New Tax Regime", "Old Tax Regime"))</f>
        <v/>
      </c>
      <c r="E89" s="151"/>
      <c r="H89" s="49" t="s">
        <v>87</v>
      </c>
      <c r="I89" s="48">
        <f>MAX(I84-I88,0)</f>
        <v>0</v>
      </c>
      <c r="J89" s="48">
        <f>MAX(J84-J88,0)</f>
        <v>0</v>
      </c>
      <c r="K89" s="48">
        <f>MAX(K84-K88,0)</f>
        <v>0</v>
      </c>
      <c r="L89" s="48">
        <f>MAX(L84-L88,0)</f>
        <v>0</v>
      </c>
      <c r="M89" s="48">
        <f>MAX(M84-M88,0)</f>
        <v>0</v>
      </c>
      <c r="N89" s="48">
        <f>SUM(I89:M89)</f>
        <v>0</v>
      </c>
    </row>
    <row r="90" spans="2:140" ht="14.4" thickTop="1">
      <c r="H90" s="49"/>
      <c r="I90" s="70"/>
      <c r="J90" s="70"/>
      <c r="K90" s="70"/>
      <c r="L90" s="70"/>
      <c r="M90" s="70"/>
      <c r="N90" s="70"/>
    </row>
    <row r="94" spans="2:140" ht="17.399999999999999">
      <c r="B94" s="145"/>
      <c r="C94" s="145"/>
      <c r="D94" s="145"/>
      <c r="E94" s="145"/>
    </row>
    <row r="106" spans="2:2">
      <c r="B106" s="71"/>
    </row>
    <row r="179" spans="201:204">
      <c r="GS179" s="28" t="s">
        <v>48</v>
      </c>
      <c r="GU179" s="2">
        <f>IF(E77&lt;=250000,0,IF(E77&lt;=500000,(E77-250000)*0.05,IF(E77&lt;=1000000,(E77-500000)*0.2+12500,IF(E77&gt;1000000,(E77-1000000)*0.3+112500))))</f>
        <v>0</v>
      </c>
      <c r="GV179" s="2"/>
    </row>
    <row r="180" spans="201:204">
      <c r="GU180" s="2">
        <f>IF(E77&lt;=300000,0,IF(E77&lt;=500000,(E77-300000)*0.05,IF(E77&lt;=1000000,(E77-500000)*0.2+10000,IF(E77&gt;1000000,(E77-1000000)*0.3+110000))))</f>
        <v>0</v>
      </c>
      <c r="GV180" s="2"/>
    </row>
    <row r="181" spans="201:204">
      <c r="GU181" s="2">
        <f>IF(E77&lt;=500000,0,IF(E77&lt;=1000000,(E77-500000)*0.2,IF(E77&gt;1000000,(E77-1000000)*0.3+100000)))</f>
        <v>0</v>
      </c>
      <c r="GV181" s="2"/>
    </row>
    <row r="184" spans="201:204">
      <c r="GU184" s="2">
        <f ca="1">IF(D10&gt;80,GU181,IF(D10&gt;60,GU180,IF(D10&lt;=60,GU179)))</f>
        <v>0</v>
      </c>
      <c r="GV184" s="2"/>
    </row>
    <row r="187" spans="201:204">
      <c r="GS187" s="28" t="s">
        <v>49</v>
      </c>
      <c r="GU187" s="2">
        <f>IF(E16&lt;=250000,0,IF(E16&lt;=500000,(E16-250000)*0.05,IF(E16&lt;=750000,(E16-500000)*0.1+12500,IF(E16&lt;=1000000,(E16-750000)*0.15+37500,IF(E16&lt;=1250000,(E16-1000000)*0.2+75000,IF(E16&lt;=1500000,(E16-1250000)*0.25+125000,IF(E16&gt;=1500000,(E16-1500000)*0.3+187500)))))))</f>
        <v>0</v>
      </c>
      <c r="GV187" s="2"/>
    </row>
    <row r="188" spans="201:204">
      <c r="GU188" s="2">
        <f>IF(E16&lt;=300000,0,IF(E16&lt;=500000,(E16-300000)*0.05,IF(E16&lt;=750000,(E16-500000)*0.1+10000,IF(E16&lt;=1000000,(E16-750000)*0.15+35000,IF(E16&lt;=1250000,(E16-1000000)*0.2+72500,IF(E16&lt;=1500000,(E16-1250000)*0.25+122500,IF(E16&gt;=1500000,(E16-1500000)*0.3+185000)))))))</f>
        <v>0</v>
      </c>
      <c r="GV188" s="2"/>
    </row>
    <row r="189" spans="201:204">
      <c r="GU189" s="2">
        <f>IF(E16&lt;500000,0,IF(E16&lt;=750000,(E16-500000)*0.1,IF(E16&lt;=1000000,(E16-750000)*0.15+25000,IF(E16&lt;=1250000,(E16-1000000)*0.2+62500,IF(E16&lt;=1500000,(E16-1250000)*0.25+112500,IF(E16&gt;1500000,(E16-1500000)*0.3+175000))))))</f>
        <v>0</v>
      </c>
      <c r="GV189" s="2"/>
    </row>
    <row r="192" spans="201:204">
      <c r="GU192" s="2">
        <f ca="1">IF(D10&gt;80,GU189,IF(D10&gt;60,GU188,IF(D10&lt;=60,GU187)))</f>
        <v>0</v>
      </c>
      <c r="GV192" s="2"/>
    </row>
  </sheetData>
  <sheetProtection algorithmName="SHA-512" hashValue="WcKaeIh+m6nN5vMkHjCmCWyUV40Lelt7fOZ/1C4UzGl3rz6ORSgCRyZ/RdluAZ1f6fCAo71QnznGZQybmnVNyA==" saltValue="B3e3iRxpKlhv7Jyd/iiX7Q==" spinCount="100000" sheet="1" objects="1" scenarios="1"/>
  <dataConsolidate/>
  <mergeCells count="31">
    <mergeCell ref="B22:D22"/>
    <mergeCell ref="B11:E11"/>
    <mergeCell ref="B26:E26"/>
    <mergeCell ref="E6:E10"/>
    <mergeCell ref="B23:D23"/>
    <mergeCell ref="B25:D25"/>
    <mergeCell ref="B17:D17"/>
    <mergeCell ref="B20:D20"/>
    <mergeCell ref="B1:E2"/>
    <mergeCell ref="B3:E3"/>
    <mergeCell ref="B13:D13"/>
    <mergeCell ref="H7:I7"/>
    <mergeCell ref="H8:I8"/>
    <mergeCell ref="B4:E4"/>
    <mergeCell ref="B12:E12"/>
    <mergeCell ref="B94:E94"/>
    <mergeCell ref="B19:D19"/>
    <mergeCell ref="B24:D24"/>
    <mergeCell ref="D89:E89"/>
    <mergeCell ref="B5:E5"/>
    <mergeCell ref="B14:D14"/>
    <mergeCell ref="B16:D16"/>
    <mergeCell ref="C6:D6"/>
    <mergeCell ref="B89:C89"/>
    <mergeCell ref="B15:D15"/>
    <mergeCell ref="C7:D7"/>
    <mergeCell ref="B21:D21"/>
    <mergeCell ref="B88:E88"/>
    <mergeCell ref="B18:D18"/>
    <mergeCell ref="B28:E28"/>
    <mergeCell ref="B27:E27"/>
  </mergeCells>
  <dataValidations count="6">
    <dataValidation type="list" showInputMessage="1" showErrorMessage="1" sqref="C33" xr:uid="{00000000-0002-0000-0000-000000000000}"/>
    <dataValidation type="whole" operator="lessThanOrEqual" allowBlank="1" showInputMessage="1" showErrorMessage="1" sqref="E14" xr:uid="{00000000-0002-0000-0000-000001000000}">
      <formula1>50000</formula1>
    </dataValidation>
    <dataValidation type="whole" operator="greaterThanOrEqual" allowBlank="1" showInputMessage="1" showErrorMessage="1" sqref="E13 E15 C43:C46 C48:C50 C67:C76 E85 E23" xr:uid="{00000000-0002-0000-0000-000002000000}">
      <formula1>0</formula1>
    </dataValidation>
    <dataValidation type="whole" operator="greaterThanOrEqual" allowBlank="1" showInputMessage="1" showErrorMessage="1" error="Maximum Deduction Rs. 3,00,000 U/S 10(10AA)" sqref="C35:C39" xr:uid="{00000000-0002-0000-0000-000003000000}">
      <formula1>0</formula1>
    </dataValidation>
    <dataValidation type="whole" operator="greaterThanOrEqual" allowBlank="1" showInputMessage="1" showErrorMessage="1" error="Minimum Investment Rs.6,000 p.a_x000a_Maximum Investment Rs.50,000 p.a" sqref="C53:C65" xr:uid="{00000000-0002-0000-0000-000004000000}">
      <formula1>0</formula1>
    </dataValidation>
    <dataValidation type="whole" operator="lessThanOrEqual" allowBlank="1" showInputMessage="1" showErrorMessage="1" sqref="D30" xr:uid="{015D1CB7-7D25-4B42-9156-D5CF7A9A0F41}">
      <formula1>E29</formula1>
    </dataValidation>
  </dataValidations>
  <hyperlinks>
    <hyperlink ref="B4" r:id="rId1" xr:uid="{00000000-0004-0000-0000-000000000000}"/>
  </hyperlinks>
  <printOptions horizontalCentered="1"/>
  <pageMargins left="0.11811023622047245" right="3.937007874015748E-2" top="0.35433070866141736" bottom="0.19685039370078741" header="0.31496062992125984" footer="0.11811023622047245"/>
  <pageSetup paperSize="8" scale="78" orientation="portrait" r:id="rId2"/>
  <rowBreaks count="1" manualBreakCount="1">
    <brk id="89" max="4" man="1"/>
  </rowBreaks>
  <colBreaks count="1" manualBreakCount="1">
    <brk id="5" max="1048575" man="1"/>
  </colBreaks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Income Tax Calc. F.Y 2024-25</vt:lpstr>
      <vt:lpstr>'Income Tax Calc. F.Y 2024-25'!Print_Area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Kutus</dc:creator>
  <cp:lastModifiedBy>ANISH KUMAR</cp:lastModifiedBy>
  <cp:lastPrinted>2024-05-17T11:54:52Z</cp:lastPrinted>
  <dcterms:created xsi:type="dcterms:W3CDTF">2020-04-05T16:41:59Z</dcterms:created>
  <dcterms:modified xsi:type="dcterms:W3CDTF">2024-05-28T08:38:53Z</dcterms:modified>
</cp:coreProperties>
</file>